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2nd\"/>
    </mc:Choice>
  </mc:AlternateContent>
  <bookViews>
    <workbookView xWindow="0" yWindow="0" windowWidth="20490" windowHeight="7335"/>
  </bookViews>
  <sheets>
    <sheet name="sef-util. -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'sef-util. -2024'!$A$1:$E$48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91" i="1" l="1"/>
  <c r="AC91" i="1"/>
  <c r="AB91" i="1"/>
  <c r="AA90" i="1"/>
  <c r="AD88" i="1"/>
  <c r="AD90" i="1" s="1"/>
  <c r="AC88" i="1"/>
  <c r="AC90" i="1" s="1"/>
  <c r="AB88" i="1"/>
  <c r="AB90" i="1" s="1"/>
  <c r="AA88" i="1"/>
  <c r="V86" i="1"/>
  <c r="V84" i="1"/>
  <c r="V83" i="1"/>
  <c r="Y82" i="1"/>
  <c r="V82" i="1" s="1"/>
  <c r="Y81" i="1"/>
  <c r="V81" i="1" s="1"/>
  <c r="V80" i="1"/>
  <c r="X79" i="1"/>
  <c r="V79" i="1" s="1"/>
  <c r="X78" i="1"/>
  <c r="V78" i="1" s="1"/>
  <c r="X77" i="1"/>
  <c r="V77" i="1" s="1"/>
  <c r="X76" i="1"/>
  <c r="V76" i="1" s="1"/>
  <c r="W75" i="1"/>
  <c r="V75" i="1" s="1"/>
  <c r="V74" i="1" s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Z49" i="1"/>
  <c r="V49" i="1" s="1"/>
  <c r="Z48" i="1"/>
  <c r="V48" i="1" s="1"/>
  <c r="V45" i="1"/>
  <c r="V44" i="1"/>
  <c r="V43" i="1"/>
  <c r="Y42" i="1"/>
  <c r="V42" i="1" s="1"/>
  <c r="Y41" i="1"/>
  <c r="V41" i="1" s="1"/>
  <c r="Z40" i="1"/>
  <c r="Z88" i="1" s="1"/>
  <c r="Z90" i="1" s="1"/>
  <c r="V40" i="1"/>
  <c r="V39" i="1" s="1"/>
  <c r="R38" i="1"/>
  <c r="V37" i="1"/>
  <c r="V36" i="1"/>
  <c r="V35" i="1"/>
  <c r="Y34" i="1"/>
  <c r="V34" i="1" s="1"/>
  <c r="Y33" i="1"/>
  <c r="V33" i="1"/>
  <c r="Y32" i="1"/>
  <c r="Y91" i="1" s="1"/>
  <c r="Q32" i="1"/>
  <c r="H32" i="1"/>
  <c r="Y31" i="1"/>
  <c r="V31" i="1" s="1"/>
  <c r="Q31" i="1"/>
  <c r="V30" i="1"/>
  <c r="X29" i="1"/>
  <c r="V29" i="1"/>
  <c r="Q29" i="1"/>
  <c r="G29" i="1"/>
  <c r="G28" i="1"/>
  <c r="G27" i="1"/>
  <c r="V26" i="1"/>
  <c r="G26" i="1"/>
  <c r="Y25" i="1"/>
  <c r="V25" i="1"/>
  <c r="V23" i="1" s="1"/>
  <c r="R25" i="1"/>
  <c r="Y24" i="1"/>
  <c r="Y88" i="1" s="1"/>
  <c r="Y90" i="1" s="1"/>
  <c r="V24" i="1"/>
  <c r="V20" i="1"/>
  <c r="V19" i="1" s="1"/>
  <c r="X17" i="1"/>
  <c r="X88" i="1" s="1"/>
  <c r="X90" i="1" s="1"/>
  <c r="V17" i="1"/>
  <c r="Q30" i="1" s="1"/>
  <c r="Q16" i="1"/>
  <c r="Q15" i="1"/>
  <c r="R14" i="1"/>
  <c r="R20" i="1" s="1"/>
  <c r="AC13" i="1"/>
  <c r="V13" i="1" s="1"/>
  <c r="G13" i="1"/>
  <c r="L12" i="1"/>
  <c r="K11" i="1"/>
  <c r="J10" i="1"/>
  <c r="I10" i="1"/>
  <c r="H10" i="1"/>
  <c r="L10" i="1" s="1"/>
  <c r="Q28" i="1" l="1"/>
  <c r="V47" i="1"/>
  <c r="V28" i="1"/>
  <c r="V88" i="1" s="1"/>
  <c r="V32" i="1"/>
  <c r="Q35" i="1"/>
  <c r="Z91" i="1"/>
  <c r="V91" i="1" s="1"/>
  <c r="Q34" i="1"/>
  <c r="W88" i="1"/>
  <c r="W90" i="1" s="1"/>
  <c r="V90" i="1" s="1"/>
  <c r="Q33" i="1"/>
  <c r="R27" i="1" l="1"/>
  <c r="R39" i="1" s="1"/>
  <c r="R41" i="1" s="1"/>
</calcChain>
</file>

<file path=xl/sharedStrings.xml><?xml version="1.0" encoding="utf-8"?>
<sst xmlns="http://schemas.openxmlformats.org/spreadsheetml/2006/main" count="354" uniqueCount="159">
  <si>
    <t>FDP Form 11-SEF Utilization</t>
  </si>
  <si>
    <t>x</t>
  </si>
  <si>
    <t>(DepEd-DBM-DILG Circular No. 1 s. 2017, SEF Budget Accountability Form No. 1)</t>
  </si>
  <si>
    <t>Reprog PPAs:</t>
  </si>
  <si>
    <r>
      <rPr>
        <i/>
        <sz val="11"/>
        <color indexed="8"/>
        <rFont val="Calibri"/>
        <family val="2"/>
      </rPr>
      <t xml:space="preserve">REGION:    </t>
    </r>
    <r>
      <rPr>
        <b/>
        <i/>
        <sz val="11"/>
        <color indexed="8"/>
        <rFont val="Calibri"/>
        <family val="2"/>
      </rPr>
      <t xml:space="preserve">XII - SOCCSKSARGEN                                                </t>
    </r>
    <r>
      <rPr>
        <i/>
        <sz val="11"/>
        <color indexed="8"/>
        <rFont val="Calibri"/>
        <family val="2"/>
      </rPr>
      <t xml:space="preserve">CALENDAR YEAR:      </t>
    </r>
    <r>
      <rPr>
        <b/>
        <i/>
        <sz val="11"/>
        <color indexed="8"/>
        <rFont val="Calibri"/>
        <family val="2"/>
      </rPr>
      <t>2024</t>
    </r>
  </si>
  <si>
    <r>
      <rPr>
        <i/>
        <sz val="11"/>
        <color indexed="8"/>
        <rFont val="Calibri"/>
        <family val="2"/>
      </rPr>
      <t xml:space="preserve">REGION:    </t>
    </r>
    <r>
      <rPr>
        <b/>
        <i/>
        <sz val="11"/>
        <color indexed="8"/>
        <rFont val="Calibri"/>
        <family val="2"/>
      </rPr>
      <t xml:space="preserve">XII - SOCCSKSARGEN                                                </t>
    </r>
    <r>
      <rPr>
        <i/>
        <sz val="11"/>
        <color indexed="8"/>
        <rFont val="Calibri"/>
        <family val="2"/>
      </rPr>
      <t xml:space="preserve">CALENDAR YEAR:      </t>
    </r>
    <r>
      <rPr>
        <b/>
        <i/>
        <sz val="11"/>
        <color indexed="8"/>
        <rFont val="Calibri"/>
        <family val="2"/>
      </rPr>
      <t>2023</t>
    </r>
  </si>
  <si>
    <t>Summer Peace Kids Camp</t>
  </si>
  <si>
    <r>
      <rPr>
        <i/>
        <sz val="11"/>
        <color indexed="8"/>
        <rFont val="Calibri"/>
        <family val="2"/>
      </rPr>
      <t xml:space="preserve">PROVINCE:    </t>
    </r>
    <r>
      <rPr>
        <b/>
        <i/>
        <sz val="11"/>
        <color indexed="8"/>
        <rFont val="Calibri"/>
        <family val="2"/>
      </rPr>
      <t xml:space="preserve">COTABATO PROVINCE                                          </t>
    </r>
    <r>
      <rPr>
        <i/>
        <sz val="11"/>
        <color indexed="8"/>
        <rFont val="Calibri"/>
        <family val="2"/>
      </rPr>
      <t xml:space="preserve">QUARTER:   </t>
    </r>
    <r>
      <rPr>
        <b/>
        <i/>
        <sz val="11"/>
        <color indexed="8"/>
        <rFont val="Calibri"/>
        <family val="2"/>
      </rPr>
      <t xml:space="preserve">               1</t>
    </r>
  </si>
  <si>
    <r>
      <rPr>
        <i/>
        <sz val="11"/>
        <color indexed="8"/>
        <rFont val="Calibri"/>
        <family val="2"/>
      </rPr>
      <t xml:space="preserve">PROVINCE:    </t>
    </r>
    <r>
      <rPr>
        <b/>
        <i/>
        <sz val="11"/>
        <color indexed="8"/>
        <rFont val="Calibri"/>
        <family val="2"/>
      </rPr>
      <t xml:space="preserve">COTABATO PROVINCE                                          </t>
    </r>
    <r>
      <rPr>
        <i/>
        <sz val="11"/>
        <color indexed="8"/>
        <rFont val="Calibri"/>
        <family val="2"/>
      </rPr>
      <t xml:space="preserve">QUARTER:   </t>
    </r>
    <r>
      <rPr>
        <b/>
        <i/>
        <sz val="11"/>
        <color indexed="8"/>
        <rFont val="Calibri"/>
        <family val="2"/>
      </rPr>
      <t xml:space="preserve">               4</t>
    </r>
  </si>
  <si>
    <t>Other PPAs</t>
  </si>
  <si>
    <r>
      <rPr>
        <i/>
        <sz val="11"/>
        <color indexed="8"/>
        <rFont val="Calibri"/>
        <family val="2"/>
      </rPr>
      <t xml:space="preserve">CITY/MUNICIPALITY:     </t>
    </r>
    <r>
      <rPr>
        <b/>
        <i/>
        <sz val="11"/>
        <color indexed="8"/>
        <rFont val="Calibri"/>
        <family val="2"/>
      </rPr>
      <t>MATALAM</t>
    </r>
  </si>
  <si>
    <t>Imelda ES Water System</t>
  </si>
  <si>
    <t>District Offices Repair</t>
  </si>
  <si>
    <t>SPECIAL EDUCATION FUND UTILIZATION</t>
  </si>
  <si>
    <t>SPECIAL EDUCATION FUND DISBURSEMENTS</t>
  </si>
  <si>
    <t>As of the period ending March 31, 2024</t>
  </si>
  <si>
    <t>1st to 3rd Quarter</t>
  </si>
  <si>
    <t>As of the period ending December 31, 2023</t>
  </si>
  <si>
    <t>For the Calendar Year Ending December 31, 2023</t>
  </si>
  <si>
    <t>Municipal</t>
  </si>
  <si>
    <t>Barangay</t>
  </si>
  <si>
    <t>Provincial</t>
  </si>
  <si>
    <t>Breakdown of Disbursements:</t>
  </si>
  <si>
    <t>Receipt from SEF</t>
  </si>
  <si>
    <t>Php</t>
  </si>
  <si>
    <t>Province/City/Municipality : North Cotabato, Matalam</t>
  </si>
  <si>
    <t>1st Quarter</t>
  </si>
  <si>
    <t>2nd Quarter</t>
  </si>
  <si>
    <t>July</t>
  </si>
  <si>
    <t>August</t>
  </si>
  <si>
    <t>September</t>
  </si>
  <si>
    <t>October</t>
  </si>
  <si>
    <t xml:space="preserve">November </t>
  </si>
  <si>
    <t>December</t>
  </si>
  <si>
    <t xml:space="preserve">     Total Special Education Tax Collected</t>
  </si>
  <si>
    <t>January</t>
  </si>
  <si>
    <t>Fuel, Oil and Lubricants Expenses</t>
  </si>
  <si>
    <r>
      <t xml:space="preserve">             Less: </t>
    </r>
    <r>
      <rPr>
        <i/>
        <sz val="10"/>
        <rFont val="Arial"/>
        <family val="2"/>
      </rPr>
      <t>Provincial Share on Special Education Tax</t>
    </r>
  </si>
  <si>
    <t>February</t>
  </si>
  <si>
    <t>Receipt from SEF, Jan. 1, 2023 to December 31, 2023</t>
  </si>
  <si>
    <t>Monitoring, Supervision and Support to Diff't Schools (Fuel)</t>
  </si>
  <si>
    <t>437L Diesel consumed bt SDS during conduct of school monitoring and visitations</t>
  </si>
  <si>
    <r>
      <t xml:space="preserve">Add: </t>
    </r>
    <r>
      <rPr>
        <sz val="10"/>
        <rFont val="Arial"/>
        <family val="2"/>
      </rPr>
      <t/>
    </r>
  </si>
  <si>
    <t>Interest Income December 31,2023</t>
  </si>
  <si>
    <t>March</t>
  </si>
  <si>
    <t>ReprogGrants: Support to Summer Peace Kids' Camp</t>
  </si>
  <si>
    <t>Reimb.-28L Diesel and 20L Gas used during Summer Peace Kids' Camp</t>
  </si>
  <si>
    <t xml:space="preserve">    </t>
  </si>
  <si>
    <t>Supplemental Budget No. 1</t>
  </si>
  <si>
    <t>April</t>
  </si>
  <si>
    <t>May</t>
  </si>
  <si>
    <t>Interest Income January-August 2023</t>
  </si>
  <si>
    <t>Drugs and Medicines Expenses</t>
  </si>
  <si>
    <t>Total Available Special Education Fund</t>
  </si>
  <si>
    <t>June</t>
  </si>
  <si>
    <t>Office Supplies</t>
  </si>
  <si>
    <t>Less DISBURSEMENTS :</t>
  </si>
  <si>
    <t>Procuremnent of Office Supplies and Instr'n Materials</t>
  </si>
  <si>
    <t>Office supplies for use of Elem and Sec schools</t>
  </si>
  <si>
    <t>(broken down by expense class and by object of expenditure)</t>
  </si>
  <si>
    <t>(A)</t>
  </si>
  <si>
    <t>Personal Services</t>
  </si>
  <si>
    <t>November</t>
  </si>
  <si>
    <t>Other Supplies and Materials Expenses:</t>
  </si>
  <si>
    <t xml:space="preserve">  SB#1: 900 Notebooks, 40 Boxes of Ballpens, 900 Long brown envelope for distribution during 2023 Gov. Lala Sports Clinic</t>
  </si>
  <si>
    <t>(B)</t>
  </si>
  <si>
    <t>Maintenance and Other Operating Expenses</t>
  </si>
  <si>
    <t>Total</t>
  </si>
  <si>
    <t xml:space="preserve">  SB#1: Table and Chair Rentals during 2023 Gov. Lala Sports Clinic </t>
  </si>
  <si>
    <t xml:space="preserve">     Other Supplies and Materials Expenses</t>
  </si>
  <si>
    <t>SB#1-CY2023: Grants and Donations: Others</t>
  </si>
  <si>
    <t>Reimb.,-Tarp used during Brigada Eskwela 2023 Kick-Off</t>
  </si>
  <si>
    <t xml:space="preserve">     Drugs and Medicines Expenses</t>
  </si>
  <si>
    <t xml:space="preserve">     Office Supplies</t>
  </si>
  <si>
    <t xml:space="preserve">     Fuel, Oil and Lubricants Expenses</t>
  </si>
  <si>
    <t>Donation:</t>
  </si>
  <si>
    <t xml:space="preserve">     Donations</t>
  </si>
  <si>
    <t xml:space="preserve">  Summer Kids Peace Camp</t>
  </si>
  <si>
    <t xml:space="preserve">     Repair and Maint.-Buildings &amp; Other Structures</t>
  </si>
  <si>
    <t xml:space="preserve">  Support to ALS: Office Supplies during ALS Graduation dtd 07/26</t>
  </si>
  <si>
    <t xml:space="preserve">     Representation Allowance</t>
  </si>
  <si>
    <t xml:space="preserve">  Scissors, Water Buckets, Water Drums, etc. for use during 2023 Summer Kids Peace Camp</t>
  </si>
  <si>
    <t xml:space="preserve">     Other Maintenance and Operating Expenses  </t>
  </si>
  <si>
    <t xml:space="preserve">  Grants/Donations:Supp.1 - Decoration Honorarium - 2023 Gov. Lala Sports Clinic</t>
  </si>
  <si>
    <t xml:space="preserve">  SB#1: Water Jugs used during 2023 Gov. Lala Sports Clinic</t>
  </si>
  <si>
    <t>(C)</t>
  </si>
  <si>
    <t>Capital Outlay</t>
  </si>
  <si>
    <t xml:space="preserve">  SB#1: 170 bASKETBAll &amp; 66 Volleyball Balls + 4nets for distribution during 2023 Gov. Lala Sports Clinic</t>
  </si>
  <si>
    <t>(D)</t>
  </si>
  <si>
    <t>Financial Expenses</t>
  </si>
  <si>
    <t xml:space="preserve">  Grants &amp;Donations: Vehicle Rentals for ALS Graduation @ Carmen</t>
  </si>
  <si>
    <t>Total Current Disbursements</t>
  </si>
  <si>
    <t>SB#1-CY2023: P50,000 - Imelda ES PWs| Other P50,000 - Other PPAs</t>
  </si>
  <si>
    <t xml:space="preserve">Donation - Const'n Materials for Install. Of Imelda ES PWS </t>
  </si>
  <si>
    <t xml:space="preserve">Supp1 grants: Support to other PPAs </t>
  </si>
  <si>
    <t>Payment for 40 units Weighing Scale distributed to the ES and HS in the municipality</t>
  </si>
  <si>
    <t>Balance</t>
  </si>
  <si>
    <t>Representation Expenses (Charged Against Grants)</t>
  </si>
  <si>
    <t xml:space="preserve">   Elem: GRANTS (ALS) - M&amp;S: ALS Graduation dtd 07/26 @ Carmen Mun. Gym</t>
  </si>
  <si>
    <t xml:space="preserve">  SB#1: M&amp;S: 142 PACKS during for distribution during 2023 Gov. Lala Sports Clinic (1st Day)</t>
  </si>
  <si>
    <t>We hereby certify that we have reviewed the contents and hereby attest to the veracity and correctness of the data</t>
  </si>
  <si>
    <t xml:space="preserve">  SB#1: 138 bottled water during for distribution during 2023 Gov. Lala Sports Clinic (1st Day)</t>
  </si>
  <si>
    <t>information contained in this document</t>
  </si>
  <si>
    <t>Snacks - Brigada Eskwela 2023 Kick-Off</t>
  </si>
  <si>
    <t>2023Supp1: Support to Other Programs</t>
  </si>
  <si>
    <t>[0120-10|Supp1:Other PPAs]Snacks: 120pax during distribution of Weighing Scales</t>
  </si>
  <si>
    <t>[0104-09]M&amp;S:80pax during various LSB Meetings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</si>
  <si>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LERIO D. MIGUEL, CPA</t>
    </r>
  </si>
  <si>
    <r>
      <rPr>
        <b/>
        <sz val="10"/>
        <rFont val="Arial"/>
        <family val="2"/>
      </rPr>
      <t xml:space="preserve">     </t>
    </r>
    <r>
      <rPr>
        <b/>
        <u/>
        <sz val="10"/>
        <rFont val="Arial"/>
        <family val="2"/>
      </rPr>
      <t>OSCAR M. VALDEVIESO</t>
    </r>
  </si>
  <si>
    <t xml:space="preserve">         Municipal Accountant</t>
  </si>
  <si>
    <t xml:space="preserve">         LCE, Chairman, LSB</t>
  </si>
  <si>
    <t>Repair and Maint.-Buildings &amp; Other Structures</t>
  </si>
  <si>
    <t>Supp1: Rep &amp; Maint.- District Office (Donation)</t>
  </si>
  <si>
    <t xml:space="preserve">    2023-SB#1: Support to Repair &amp; Maintenance of District Offices</t>
  </si>
  <si>
    <t xml:space="preserve">    2023: Support to Repair &amp; Maintenance of School Bldgs and Other Facilities (Elementary)</t>
  </si>
  <si>
    <t>Rep &amp; Maint.: School Bldg - Elem</t>
  </si>
  <si>
    <t>Mater:Impv't of Flower Boxes at Bato ES</t>
  </si>
  <si>
    <t>Rep &amp; Maint.: School Bldg - Sec</t>
  </si>
  <si>
    <t>Mater:Repainting of School Perimeter Fence at Kabulacan HS</t>
  </si>
  <si>
    <t>Mater.:Impv't of Principal's Office and Repainting of Classroom @ Conrado Biscara E.S., Marbel</t>
  </si>
  <si>
    <t>MATER.:Repair/impv't of School Stage @ Kinilid ES</t>
  </si>
  <si>
    <t>Mater.: Repair of Principal's office &amp; ALIVE Classroom @ C. Malamote ES</t>
  </si>
  <si>
    <t>Mater.:Rep. of School Building @ Rajah Sumunsang Dilangalen ES</t>
  </si>
  <si>
    <t>Mater.:Impv't of School Bldg @ Lampayan ES</t>
  </si>
  <si>
    <t>grants: Support to other PPAs (Sec)</t>
  </si>
  <si>
    <t>Mater.: Repainting of School Classrooms @ Matalam HS</t>
  </si>
  <si>
    <t>Mater.: Impv't of Flower Boxes @ bato HS</t>
  </si>
  <si>
    <t>Mater.:Rep./Impv't oof School Clinic @ Minamaing ES</t>
  </si>
  <si>
    <t>Mater.: Rep./Impv't of Principal's Office @ W.Patadon ES</t>
  </si>
  <si>
    <t>Mater.: Repair/Impv't of Classroom Bldt at Imelda ES</t>
  </si>
  <si>
    <t>Mater.: Impv't of School Bldg @ Latagan HS</t>
  </si>
  <si>
    <t>Mater.: Repair of Scomfor Room @ Datu Ambel HS</t>
  </si>
  <si>
    <t>Mater.: Impv't of Rain Water Collector @ Taguranao ES</t>
  </si>
  <si>
    <t>Mater.: Repair of Makeshift Classroom @ Abundio ES</t>
  </si>
  <si>
    <t>2023:Repair/Maint. Of Schhol Bldgs and other Academic Facilities</t>
  </si>
  <si>
    <t>[0119-11]Mater.-Repaint of School Fence at Matlam Nat'l HS, Linao</t>
  </si>
  <si>
    <t>[0122-11|Mater.-Impv't of Rain Water Tank @ Arakan E.S.</t>
  </si>
  <si>
    <t>Support to Other PPAs: 5,900 | Suppport to Imelda ES Water System, 5,900</t>
  </si>
  <si>
    <t>Labor: Imelda ES Water System</t>
  </si>
  <si>
    <t>Labor: Repair/impvt of South District Office, Poblacion</t>
  </si>
  <si>
    <t>Labor: Repair/impvt of North District Office, Linao</t>
  </si>
  <si>
    <t>SEFSupp#1: Repair&amp; Maint.- District Offices</t>
  </si>
  <si>
    <t>labor: Repair/Impvt of Central District Office - Kibia</t>
  </si>
  <si>
    <t>Other Maintenance and Operating Expenses</t>
  </si>
  <si>
    <t xml:space="preserve">  PUJ Rental for Congressional/Prov'l Meet</t>
  </si>
  <si>
    <t xml:space="preserve">  Sports Supplies during Congressional Meet</t>
  </si>
  <si>
    <t xml:space="preserve">  TSHirts during Congressional Meet - Secondary</t>
  </si>
  <si>
    <t xml:space="preserve">  Meals during Congressional Meet</t>
  </si>
  <si>
    <t xml:space="preserve">  TSHirts during Congressional Meet - Elem</t>
  </si>
  <si>
    <t xml:space="preserve">  2023-SB#1: Installation of Temporary Roofing for Summer Peace Kids Camp</t>
  </si>
  <si>
    <t xml:space="preserve">  2023-SB1: 217 T-shirts w/ print distributed during 2023 Gov Lala Sports Clinic</t>
  </si>
  <si>
    <t xml:space="preserve">  2023-SB1: TARP DURING 2023 Gov. Lala Sports Clinic</t>
  </si>
  <si>
    <t xml:space="preserve">  SB#1: Sound System Rental during during 2023 Gov. Lala Sports Clinic DTD 06/17-18</t>
  </si>
  <si>
    <t>Capital Outlay:</t>
  </si>
  <si>
    <t>Total Expenditures</t>
  </si>
  <si>
    <t xml:space="preserve">Grand Total </t>
  </si>
  <si>
    <t>Continuing Expenditures (supplemental Budget):</t>
  </si>
  <si>
    <t xml:space="preserve">    MOOE</t>
  </si>
  <si>
    <t xml:space="preserve">   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</si>
</sst>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164" fontId="0" fillId="0" borderId="0" xfId="1" applyFont="1"/>
    <xf numFmtId="0" fontId="4" fillId="0" borderId="1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0" fillId="6" borderId="0" xfId="0" applyFill="1"/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4" fillId="0" borderId="0" xfId="0" applyNumberFormat="1" applyFont="1" applyAlignment="1">
      <alignment horizontal="center"/>
    </xf>
    <xf numFmtId="164" fontId="11" fillId="0" borderId="0" xfId="1" applyFont="1"/>
    <xf numFmtId="164" fontId="0" fillId="0" borderId="0" xfId="0" applyNumberFormat="1"/>
    <xf numFmtId="164" fontId="4" fillId="0" borderId="0" xfId="1" applyFont="1"/>
    <xf numFmtId="0" fontId="11" fillId="0" borderId="0" xfId="0" applyFont="1"/>
    <xf numFmtId="0" fontId="12" fillId="0" borderId="0" xfId="0" applyFont="1" applyAlignment="1">
      <alignment horizontal="right"/>
    </xf>
    <xf numFmtId="4" fontId="11" fillId="0" borderId="0" xfId="0" applyNumberFormat="1" applyFont="1" applyBorder="1"/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4" fontId="4" fillId="0" borderId="0" xfId="0" applyNumberFormat="1" applyFont="1" applyBorder="1"/>
    <xf numFmtId="4" fontId="0" fillId="0" borderId="0" xfId="0" applyNumberFormat="1"/>
    <xf numFmtId="0" fontId="4" fillId="0" borderId="0" xfId="0" quotePrefix="1" applyFont="1"/>
    <xf numFmtId="0" fontId="13" fillId="0" borderId="3" xfId="0" applyFont="1" applyBorder="1"/>
    <xf numFmtId="164" fontId="13" fillId="0" borderId="3" xfId="1" applyFont="1" applyBorder="1"/>
    <xf numFmtId="164" fontId="0" fillId="0" borderId="3" xfId="1" applyFont="1" applyBorder="1"/>
    <xf numFmtId="4" fontId="4" fillId="0" borderId="4" xfId="0" applyNumberFormat="1" applyFont="1" applyBorder="1"/>
    <xf numFmtId="0" fontId="12" fillId="0" borderId="5" xfId="0" applyFont="1" applyBorder="1"/>
    <xf numFmtId="164" fontId="11" fillId="0" borderId="1" xfId="1" applyFont="1" applyBorder="1"/>
    <xf numFmtId="164" fontId="0" fillId="0" borderId="1" xfId="1" applyFont="1" applyBorder="1"/>
    <xf numFmtId="164" fontId="4" fillId="0" borderId="1" xfId="1" applyFont="1" applyBorder="1"/>
    <xf numFmtId="4" fontId="11" fillId="0" borderId="4" xfId="0" applyNumberFormat="1" applyFont="1" applyBorder="1"/>
    <xf numFmtId="164" fontId="4" fillId="2" borderId="1" xfId="1" applyFont="1" applyFill="1" applyBorder="1"/>
    <xf numFmtId="0" fontId="13" fillId="0" borderId="5" xfId="0" applyFont="1" applyBorder="1"/>
    <xf numFmtId="0" fontId="13" fillId="0" borderId="6" xfId="0" applyFont="1" applyBorder="1"/>
    <xf numFmtId="164" fontId="11" fillId="0" borderId="3" xfId="1" applyFont="1" applyBorder="1"/>
    <xf numFmtId="164" fontId="4" fillId="7" borderId="3" xfId="1" applyFont="1" applyFill="1" applyBorder="1"/>
    <xf numFmtId="164" fontId="4" fillId="2" borderId="3" xfId="1" applyFont="1" applyFill="1" applyBorder="1"/>
    <xf numFmtId="4" fontId="14" fillId="0" borderId="0" xfId="0" applyNumberFormat="1" applyFont="1" applyBorder="1"/>
    <xf numFmtId="0" fontId="12" fillId="0" borderId="0" xfId="0" applyFont="1"/>
    <xf numFmtId="0" fontId="0" fillId="0" borderId="0" xfId="0" applyAlignment="1">
      <alignment horizontal="right"/>
    </xf>
    <xf numFmtId="164" fontId="4" fillId="0" borderId="3" xfId="1" applyFont="1" applyBorder="1"/>
    <xf numFmtId="0" fontId="11" fillId="0" borderId="3" xfId="0" applyFont="1" applyBorder="1"/>
    <xf numFmtId="164" fontId="12" fillId="0" borderId="1" xfId="1" applyFont="1" applyBorder="1"/>
    <xf numFmtId="4" fontId="3" fillId="0" borderId="0" xfId="0" applyNumberFormat="1" applyFont="1" applyBorder="1"/>
    <xf numFmtId="164" fontId="11" fillId="0" borderId="0" xfId="0" applyNumberFormat="1" applyFont="1"/>
    <xf numFmtId="0" fontId="0" fillId="0" borderId="0" xfId="0" quotePrefix="1" applyAlignment="1">
      <alignment horizontal="right"/>
    </xf>
    <xf numFmtId="164" fontId="4" fillId="3" borderId="1" xfId="1" applyFont="1" applyFill="1" applyBorder="1"/>
    <xf numFmtId="0" fontId="12" fillId="0" borderId="0" xfId="0" applyFont="1" applyFill="1" applyBorder="1"/>
    <xf numFmtId="0" fontId="4" fillId="0" borderId="5" xfId="0" applyFont="1" applyBorder="1"/>
    <xf numFmtId="164" fontId="12" fillId="7" borderId="1" xfId="1" applyFont="1" applyFill="1" applyBorder="1"/>
    <xf numFmtId="164" fontId="4" fillId="0" borderId="1" xfId="1" applyFont="1" applyFill="1" applyBorder="1"/>
    <xf numFmtId="0" fontId="12" fillId="0" borderId="0" xfId="0" applyFont="1" applyFill="1" applyBorder="1" applyAlignment="1">
      <alignment vertical="top"/>
    </xf>
    <xf numFmtId="10" fontId="0" fillId="0" borderId="0" xfId="2" applyNumberFormat="1" applyFont="1"/>
    <xf numFmtId="164" fontId="0" fillId="0" borderId="4" xfId="0" applyNumberFormat="1" applyBorder="1"/>
    <xf numFmtId="164" fontId="0" fillId="0" borderId="1" xfId="1" applyFont="1" applyFill="1" applyBorder="1"/>
    <xf numFmtId="0" fontId="0" fillId="0" borderId="1" xfId="0" applyBorder="1"/>
    <xf numFmtId="164" fontId="4" fillId="4" borderId="1" xfId="1" applyFont="1" applyFill="1" applyBorder="1"/>
    <xf numFmtId="4" fontId="11" fillId="0" borderId="7" xfId="0" applyNumberFormat="1" applyFont="1" applyBorder="1"/>
    <xf numFmtId="164" fontId="0" fillId="0" borderId="0" xfId="0" applyNumberFormat="1" applyBorder="1"/>
    <xf numFmtId="164" fontId="4" fillId="8" borderId="1" xfId="1" applyFont="1" applyFill="1" applyBorder="1"/>
    <xf numFmtId="164" fontId="11" fillId="0" borderId="7" xfId="1" applyFont="1" applyBorder="1"/>
    <xf numFmtId="164" fontId="11" fillId="0" borderId="0" xfId="1" applyFont="1" applyBorder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164" fontId="1" fillId="5" borderId="0" xfId="1" applyFont="1" applyFill="1" applyBorder="1" applyAlignment="1" applyProtection="1">
      <alignment vertical="top"/>
      <protection locked="0"/>
    </xf>
    <xf numFmtId="164" fontId="0" fillId="0" borderId="1" xfId="0" applyNumberFormat="1" applyFill="1" applyBorder="1"/>
    <xf numFmtId="164" fontId="4" fillId="5" borderId="1" xfId="1" applyFont="1" applyFill="1" applyBorder="1"/>
    <xf numFmtId="0" fontId="12" fillId="0" borderId="8" xfId="0" applyFont="1" applyBorder="1"/>
    <xf numFmtId="164" fontId="12" fillId="0" borderId="9" xfId="1" applyFont="1" applyBorder="1"/>
    <xf numFmtId="0" fontId="0" fillId="0" borderId="9" xfId="0" applyBorder="1"/>
    <xf numFmtId="164" fontId="0" fillId="0" borderId="9" xfId="1" applyFont="1" applyBorder="1"/>
    <xf numFmtId="164" fontId="4" fillId="7" borderId="1" xfId="1" applyFont="1" applyFill="1" applyBorder="1"/>
    <xf numFmtId="0" fontId="4" fillId="0" borderId="8" xfId="0" applyFont="1" applyBorder="1"/>
    <xf numFmtId="164" fontId="11" fillId="0" borderId="3" xfId="0" applyNumberFormat="1" applyFont="1" applyBorder="1"/>
    <xf numFmtId="0" fontId="4" fillId="0" borderId="0" xfId="0" applyFont="1" applyFill="1" applyBorder="1"/>
    <xf numFmtId="0" fontId="4" fillId="0" borderId="10" xfId="0" applyFont="1" applyBorder="1"/>
    <xf numFmtId="0" fontId="4" fillId="0" borderId="3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6</xdr:row>
      <xdr:rowOff>19050</xdr:rowOff>
    </xdr:from>
    <xdr:to>
      <xdr:col>1</xdr:col>
      <xdr:colOff>771525</xdr:colOff>
      <xdr:row>9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07632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6</xdr:row>
      <xdr:rowOff>19050</xdr:rowOff>
    </xdr:from>
    <xdr:to>
      <xdr:col>14</xdr:col>
      <xdr:colOff>752475</xdr:colOff>
      <xdr:row>10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076325"/>
          <a:ext cx="7143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U-Matalam%20FS%202023/3_SEF/SEF_23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GU-Matalam%20FS%202023/3_SEF/SEF_23.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GU-Matalam%20FS%202023/3_SEF/SEF_23.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GU-Matalam%20FS%202023/3_SEF/SEF_23.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GU-Matalam%20FS%202023/3_SEF/SEF_23.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GU-Matalam%20FS%202023/3_SEF/SEF_23.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Worksheet"/>
      <sheetName val="SFPos"/>
      <sheetName val="SFPerf"/>
      <sheetName val="SCNAE"/>
      <sheetName val="Cash Flow"/>
      <sheetName val="Sheet1"/>
      <sheetName val="Sheet2"/>
    </sheetNames>
    <sheetDataSet>
      <sheetData sheetId="0"/>
      <sheetData sheetId="1"/>
      <sheetData sheetId="2">
        <row r="8">
          <cell r="Z8">
            <v>34847</v>
          </cell>
          <cell r="AE8">
            <v>119400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Worksheet"/>
      <sheetName val="SFPos"/>
      <sheetName val="SFPerf"/>
      <sheetName val="SCNAE"/>
      <sheetName val="Cash Flow"/>
      <sheetName val="Sheet1"/>
      <sheetName val="Sheet2"/>
    </sheetNames>
    <sheetDataSet>
      <sheetData sheetId="0"/>
      <sheetData sheetId="1"/>
      <sheetData sheetId="2">
        <row r="15">
          <cell r="Z15">
            <v>49910</v>
          </cell>
        </row>
        <row r="16">
          <cell r="Z16">
            <v>48325</v>
          </cell>
        </row>
        <row r="20">
          <cell r="Z20">
            <v>3000</v>
          </cell>
        </row>
        <row r="22">
          <cell r="Z22">
            <v>1500</v>
          </cell>
        </row>
        <row r="23">
          <cell r="Z23">
            <v>49850</v>
          </cell>
        </row>
        <row r="24">
          <cell r="Z24">
            <v>43960</v>
          </cell>
        </row>
        <row r="25">
          <cell r="Z25">
            <v>49700</v>
          </cell>
        </row>
        <row r="26">
          <cell r="Z26">
            <v>49680</v>
          </cell>
        </row>
        <row r="27">
          <cell r="Z27">
            <v>1500</v>
          </cell>
        </row>
        <row r="33">
          <cell r="Z33">
            <v>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Worksheet"/>
      <sheetName val="SFPos"/>
      <sheetName val="SFPerf"/>
      <sheetName val="SCNAE"/>
      <sheetName val="Cash Flow"/>
      <sheetName val="Sheet1"/>
      <sheetName val="Sheet2"/>
    </sheetNames>
    <sheetDataSet>
      <sheetData sheetId="0"/>
      <sheetData sheetId="1"/>
      <sheetData sheetId="2">
        <row r="21">
          <cell r="AC21">
            <v>151860</v>
          </cell>
        </row>
        <row r="31">
          <cell r="AC31">
            <v>195000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Worksheet"/>
      <sheetName val="SFPos"/>
      <sheetName val="SFPerf"/>
      <sheetName val="SCNAE"/>
      <sheetName val="Cash Flow"/>
      <sheetName val="Sheet1"/>
      <sheetName val="Sheet2"/>
    </sheetNames>
    <sheetDataSet>
      <sheetData sheetId="0"/>
      <sheetData sheetId="1"/>
      <sheetData sheetId="2">
        <row r="19">
          <cell r="AJ19">
            <v>39600</v>
          </cell>
        </row>
        <row r="21">
          <cell r="Z21">
            <v>99975</v>
          </cell>
        </row>
        <row r="22">
          <cell r="Z22">
            <v>34848</v>
          </cell>
        </row>
        <row r="23">
          <cell r="Z23">
            <v>34964</v>
          </cell>
        </row>
        <row r="24">
          <cell r="Z24">
            <v>34947.25</v>
          </cell>
        </row>
        <row r="25">
          <cell r="Z25">
            <v>34971</v>
          </cell>
        </row>
        <row r="26">
          <cell r="Z26">
            <v>34854.25</v>
          </cell>
        </row>
        <row r="27">
          <cell r="Z27">
            <v>34952</v>
          </cell>
        </row>
        <row r="28">
          <cell r="Z28">
            <v>34961.5</v>
          </cell>
        </row>
        <row r="29">
          <cell r="Z29">
            <v>34946.75</v>
          </cell>
        </row>
        <row r="30">
          <cell r="Z30">
            <v>34868.5</v>
          </cell>
        </row>
        <row r="31">
          <cell r="Z31">
            <v>34867</v>
          </cell>
        </row>
        <row r="32">
          <cell r="Z32">
            <v>34912</v>
          </cell>
        </row>
        <row r="33">
          <cell r="Z33">
            <v>34977</v>
          </cell>
        </row>
        <row r="34">
          <cell r="Z34">
            <v>34938</v>
          </cell>
        </row>
        <row r="35">
          <cell r="Z35">
            <v>34954.5</v>
          </cell>
        </row>
        <row r="36">
          <cell r="Z36">
            <v>34951.25</v>
          </cell>
        </row>
        <row r="37">
          <cell r="Z37">
            <v>34925</v>
          </cell>
        </row>
        <row r="38">
          <cell r="Z38">
            <v>34942</v>
          </cell>
        </row>
        <row r="39">
          <cell r="Z39">
            <v>34902</v>
          </cell>
        </row>
        <row r="40">
          <cell r="Z40">
            <v>34956</v>
          </cell>
        </row>
        <row r="41">
          <cell r="Z41">
            <v>34937.5</v>
          </cell>
        </row>
        <row r="42">
          <cell r="Z42">
            <v>34903</v>
          </cell>
        </row>
        <row r="43">
          <cell r="Z43">
            <v>34899</v>
          </cell>
        </row>
        <row r="44">
          <cell r="Z44">
            <v>34945</v>
          </cell>
        </row>
        <row r="45">
          <cell r="Z45">
            <v>34927</v>
          </cell>
        </row>
        <row r="46">
          <cell r="Z46">
            <v>34944</v>
          </cell>
        </row>
        <row r="47">
          <cell r="Z47">
            <v>34947.5</v>
          </cell>
        </row>
        <row r="48">
          <cell r="Z48">
            <v>34953</v>
          </cell>
        </row>
        <row r="49">
          <cell r="Z49">
            <v>34880.5</v>
          </cell>
        </row>
        <row r="50">
          <cell r="Z50">
            <v>109891</v>
          </cell>
        </row>
        <row r="51">
          <cell r="Z51">
            <v>34907</v>
          </cell>
        </row>
        <row r="52">
          <cell r="Z52">
            <v>34907</v>
          </cell>
        </row>
        <row r="53">
          <cell r="Z53">
            <v>34907</v>
          </cell>
        </row>
        <row r="54">
          <cell r="Z54">
            <v>34920</v>
          </cell>
        </row>
        <row r="55">
          <cell r="Z55">
            <v>34960</v>
          </cell>
        </row>
        <row r="56">
          <cell r="Z56">
            <v>34933</v>
          </cell>
        </row>
        <row r="57">
          <cell r="Z57">
            <v>34867</v>
          </cell>
        </row>
        <row r="58">
          <cell r="Z58">
            <v>34961</v>
          </cell>
        </row>
        <row r="59">
          <cell r="Z59">
            <v>34905</v>
          </cell>
        </row>
        <row r="60">
          <cell r="Z60">
            <v>34928.5</v>
          </cell>
        </row>
        <row r="61">
          <cell r="Z61">
            <v>34956</v>
          </cell>
        </row>
        <row r="62">
          <cell r="Z62">
            <v>34923</v>
          </cell>
        </row>
        <row r="63">
          <cell r="Z63">
            <v>34957</v>
          </cell>
        </row>
        <row r="64">
          <cell r="Z64">
            <v>34936</v>
          </cell>
        </row>
        <row r="65">
          <cell r="Z65">
            <v>34915</v>
          </cell>
        </row>
        <row r="66">
          <cell r="Z66">
            <v>34924</v>
          </cell>
        </row>
        <row r="67">
          <cell r="Z67">
            <v>34947.5</v>
          </cell>
        </row>
        <row r="68">
          <cell r="Z68">
            <v>34755</v>
          </cell>
        </row>
        <row r="69">
          <cell r="Z69">
            <v>34921</v>
          </cell>
        </row>
        <row r="70">
          <cell r="Z70">
            <v>34907</v>
          </cell>
        </row>
        <row r="71">
          <cell r="Z71">
            <v>34902</v>
          </cell>
        </row>
        <row r="72">
          <cell r="Z72">
            <v>34959</v>
          </cell>
        </row>
        <row r="73">
          <cell r="Z73">
            <v>34932.5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Worksheet"/>
      <sheetName val="SFPos"/>
      <sheetName val="SFPerf"/>
      <sheetName val="SCNAE"/>
      <sheetName val="Cash Flow"/>
      <sheetName val="Sheet1"/>
      <sheetName val="Sheet2"/>
    </sheetNames>
    <sheetDataSet>
      <sheetData sheetId="0"/>
      <sheetData sheetId="1"/>
      <sheetData sheetId="2">
        <row r="27">
          <cell r="S27">
            <v>127500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Worksheet"/>
      <sheetName val="SFPos"/>
      <sheetName val="SFPerf"/>
      <sheetName val="SCNAE"/>
      <sheetName val="Cash Flow"/>
      <sheetName val="Sheet1"/>
      <sheetName val="Sheet2"/>
    </sheetNames>
    <sheetDataSet>
      <sheetData sheetId="0"/>
      <sheetData sheetId="1"/>
      <sheetData sheetId="2">
        <row r="17">
          <cell r="AD17">
            <v>29831</v>
          </cell>
        </row>
        <row r="18">
          <cell r="AD18">
            <v>32377</v>
          </cell>
        </row>
        <row r="19">
          <cell r="AD19">
            <v>61690</v>
          </cell>
        </row>
        <row r="20">
          <cell r="X20">
            <v>191839</v>
          </cell>
        </row>
        <row r="21">
          <cell r="X21">
            <v>192000</v>
          </cell>
        </row>
        <row r="23">
          <cell r="AD23">
            <v>61690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101"/>
  <sheetViews>
    <sheetView tabSelected="1" topLeftCell="A13" zoomScale="145" zoomScaleNormal="145" workbookViewId="0">
      <selection activeCell="G42" sqref="G42"/>
    </sheetView>
  </sheetViews>
  <sheetFormatPr defaultRowHeight="12.75" outlineLevelRow="1" outlineLevelCol="1" x14ac:dyDescent="0.2"/>
  <cols>
    <col min="1" max="1" width="6.5703125" customWidth="1"/>
    <col min="2" max="2" width="48.5703125" customWidth="1"/>
    <col min="3" max="3" width="4" customWidth="1"/>
    <col min="4" max="4" width="14.5703125" customWidth="1"/>
    <col min="5" max="5" width="15.140625" customWidth="1"/>
    <col min="7" max="7" width="13.140625" customWidth="1"/>
    <col min="8" max="10" width="14.5703125" style="2" customWidth="1"/>
    <col min="11" max="12" width="14" bestFit="1" customWidth="1"/>
    <col min="13" max="13" width="2.42578125" customWidth="1"/>
    <col min="14" max="14" width="6.5703125" customWidth="1" outlineLevel="1"/>
    <col min="15" max="15" width="48.5703125" customWidth="1" outlineLevel="1"/>
    <col min="16" max="16" width="4" customWidth="1" outlineLevel="1"/>
    <col min="17" max="17" width="14.5703125" customWidth="1" outlineLevel="1"/>
    <col min="18" max="18" width="15.140625" customWidth="1" outlineLevel="1"/>
    <col min="19" max="19" width="5.28515625" customWidth="1" outlineLevel="1"/>
    <col min="20" max="20" width="13.5703125" customWidth="1" outlineLevel="1"/>
    <col min="21" max="21" width="64.42578125" customWidth="1"/>
    <col min="22" max="22" width="16.42578125" bestFit="1" customWidth="1"/>
    <col min="23" max="23" width="14.28515625" bestFit="1" customWidth="1"/>
    <col min="24" max="24" width="16" bestFit="1" customWidth="1"/>
    <col min="25" max="25" width="14.28515625" bestFit="1" customWidth="1"/>
    <col min="26" max="26" width="16" bestFit="1" customWidth="1"/>
    <col min="27" max="30" width="14.5703125" bestFit="1" customWidth="1"/>
    <col min="32" max="32" width="24" bestFit="1" customWidth="1"/>
    <col min="34" max="34" width="2" bestFit="1" customWidth="1"/>
  </cols>
  <sheetData>
    <row r="1" spans="1:34" x14ac:dyDescent="0.2">
      <c r="A1" s="1" t="s">
        <v>0</v>
      </c>
      <c r="N1" s="1" t="s">
        <v>0</v>
      </c>
      <c r="AH1" s="3" t="s">
        <v>1</v>
      </c>
    </row>
    <row r="2" spans="1:34" x14ac:dyDescent="0.2">
      <c r="A2" s="4" t="s">
        <v>2</v>
      </c>
      <c r="N2" s="4" t="s">
        <v>2</v>
      </c>
      <c r="AH2" s="3" t="s">
        <v>1</v>
      </c>
    </row>
    <row r="3" spans="1:34" x14ac:dyDescent="0.2">
      <c r="A3" s="4"/>
      <c r="E3" s="5"/>
      <c r="N3" s="4"/>
      <c r="R3" s="5"/>
      <c r="S3" s="5"/>
      <c r="AE3" s="6" t="s">
        <v>3</v>
      </c>
      <c r="AH3" s="3" t="s">
        <v>1</v>
      </c>
    </row>
    <row r="4" spans="1:34" ht="15" x14ac:dyDescent="0.2">
      <c r="A4" s="7" t="s">
        <v>4</v>
      </c>
      <c r="E4" s="5"/>
      <c r="N4" s="8" t="s">
        <v>5</v>
      </c>
      <c r="R4" s="5"/>
      <c r="S4" s="5"/>
      <c r="AF4" s="9" t="s">
        <v>6</v>
      </c>
      <c r="AH4" s="3" t="s">
        <v>1</v>
      </c>
    </row>
    <row r="5" spans="1:34" ht="15" x14ac:dyDescent="0.2">
      <c r="A5" s="7" t="s">
        <v>7</v>
      </c>
      <c r="E5" s="5"/>
      <c r="N5" s="7" t="s">
        <v>8</v>
      </c>
      <c r="R5" s="5"/>
      <c r="S5" s="5"/>
      <c r="AF5" s="10" t="s">
        <v>9</v>
      </c>
      <c r="AH5" s="3" t="s">
        <v>1</v>
      </c>
    </row>
    <row r="6" spans="1:34" ht="15" x14ac:dyDescent="0.2">
      <c r="A6" s="8" t="s">
        <v>10</v>
      </c>
      <c r="E6" s="5"/>
      <c r="N6" s="8" t="s">
        <v>10</v>
      </c>
      <c r="R6" s="5"/>
      <c r="S6" s="5"/>
      <c r="AF6" s="11" t="s">
        <v>11</v>
      </c>
      <c r="AH6" s="3" t="s">
        <v>1</v>
      </c>
    </row>
    <row r="7" spans="1:34" x14ac:dyDescent="0.2">
      <c r="A7" s="4"/>
      <c r="E7" s="5"/>
      <c r="N7" s="4"/>
      <c r="R7" s="5"/>
      <c r="S7" s="5"/>
      <c r="AF7" s="12" t="s">
        <v>12</v>
      </c>
      <c r="AH7" s="3" t="s">
        <v>1</v>
      </c>
    </row>
    <row r="8" spans="1:34" ht="15.75" x14ac:dyDescent="0.25">
      <c r="A8" s="13" t="s">
        <v>13</v>
      </c>
      <c r="B8" s="13"/>
      <c r="C8" s="13"/>
      <c r="D8" s="13"/>
      <c r="E8" s="13"/>
      <c r="N8" s="13" t="s">
        <v>13</v>
      </c>
      <c r="O8" s="13"/>
      <c r="P8" s="13"/>
      <c r="Q8" s="13"/>
      <c r="R8" s="13"/>
      <c r="S8" s="14"/>
      <c r="U8" s="13" t="s">
        <v>14</v>
      </c>
      <c r="V8" s="13"/>
      <c r="W8" s="13"/>
      <c r="X8" s="13"/>
      <c r="Y8" s="13"/>
      <c r="Z8" s="13"/>
      <c r="AA8" s="13"/>
      <c r="AF8" s="15"/>
      <c r="AH8" s="3" t="s">
        <v>1</v>
      </c>
    </row>
    <row r="9" spans="1:34" x14ac:dyDescent="0.2">
      <c r="A9" s="16" t="s">
        <v>15</v>
      </c>
      <c r="B9" s="16"/>
      <c r="C9" s="16"/>
      <c r="D9" s="16"/>
      <c r="E9" s="16"/>
      <c r="G9" s="17" t="s">
        <v>16</v>
      </c>
      <c r="H9" s="17"/>
      <c r="I9" s="17"/>
      <c r="J9" s="17"/>
      <c r="K9" s="17"/>
      <c r="L9" s="17"/>
      <c r="N9" s="16" t="s">
        <v>17</v>
      </c>
      <c r="O9" s="16"/>
      <c r="P9" s="16"/>
      <c r="Q9" s="16"/>
      <c r="R9" s="16"/>
      <c r="S9" s="18"/>
      <c r="U9" s="16" t="s">
        <v>18</v>
      </c>
      <c r="V9" s="16"/>
      <c r="W9" s="16"/>
      <c r="X9" s="16"/>
      <c r="Y9" s="16"/>
      <c r="Z9" s="16"/>
      <c r="AA9" s="16"/>
      <c r="AH9" s="3" t="s">
        <v>1</v>
      </c>
    </row>
    <row r="10" spans="1:34" x14ac:dyDescent="0.2">
      <c r="H10" s="19">
        <f>SUM(H13:H24)</f>
        <v>1138731.6400000001</v>
      </c>
      <c r="I10" s="19">
        <f>SUM(I13:I24)</f>
        <v>776934.9800000001</v>
      </c>
      <c r="J10" s="19">
        <f>SUM(J13:J24)</f>
        <v>3042406.96</v>
      </c>
      <c r="L10" s="20">
        <f>SUM(H10:K10)</f>
        <v>4958073.58</v>
      </c>
      <c r="AH10" s="3" t="s">
        <v>1</v>
      </c>
    </row>
    <row r="11" spans="1:34" x14ac:dyDescent="0.2">
      <c r="H11" s="21" t="s">
        <v>19</v>
      </c>
      <c r="I11" s="21" t="s">
        <v>20</v>
      </c>
      <c r="J11" s="21" t="s">
        <v>21</v>
      </c>
      <c r="K11" s="20">
        <f>SUM(K13:K24)</f>
        <v>0</v>
      </c>
      <c r="U11" t="s">
        <v>22</v>
      </c>
      <c r="AH11" s="3" t="s">
        <v>1</v>
      </c>
    </row>
    <row r="12" spans="1:34" x14ac:dyDescent="0.2">
      <c r="A12" s="22" t="s">
        <v>23</v>
      </c>
      <c r="C12" s="23" t="s">
        <v>24</v>
      </c>
      <c r="E12" s="24">
        <v>1915666.62</v>
      </c>
      <c r="L12" s="20">
        <f>SUM(H12:K12)</f>
        <v>0</v>
      </c>
      <c r="N12" s="22" t="s">
        <v>25</v>
      </c>
      <c r="V12" s="25"/>
      <c r="W12" s="26" t="s">
        <v>26</v>
      </c>
      <c r="X12" s="26" t="s">
        <v>27</v>
      </c>
      <c r="Y12" s="26" t="s">
        <v>28</v>
      </c>
      <c r="Z12" s="26" t="s">
        <v>29</v>
      </c>
      <c r="AA12" s="26" t="s">
        <v>30</v>
      </c>
      <c r="AB12" s="26" t="s">
        <v>31</v>
      </c>
      <c r="AC12" s="26" t="s">
        <v>32</v>
      </c>
      <c r="AD12" s="26" t="s">
        <v>33</v>
      </c>
      <c r="AH12" s="3" t="s">
        <v>1</v>
      </c>
    </row>
    <row r="13" spans="1:34" x14ac:dyDescent="0.2">
      <c r="A13" s="22" t="s">
        <v>34</v>
      </c>
      <c r="C13" s="23"/>
      <c r="D13" s="27">
        <v>4958073.58</v>
      </c>
      <c r="E13" s="24"/>
      <c r="G13" s="28">
        <f>E12-G12</f>
        <v>1915666.62</v>
      </c>
      <c r="H13" s="2">
        <v>357856.22</v>
      </c>
      <c r="I13" s="2">
        <v>413198.24</v>
      </c>
      <c r="J13" s="2">
        <v>771054.45</v>
      </c>
      <c r="K13" s="20"/>
      <c r="L13" s="29" t="s">
        <v>35</v>
      </c>
      <c r="U13" s="30" t="s">
        <v>36</v>
      </c>
      <c r="V13" s="31">
        <f>SUM(W13:AD13)</f>
        <v>145140.35</v>
      </c>
      <c r="W13" s="32">
        <v>35468.350000000006</v>
      </c>
      <c r="X13" s="32"/>
      <c r="Y13" s="32"/>
      <c r="Z13" s="32"/>
      <c r="AA13" s="32"/>
      <c r="AB13" s="32"/>
      <c r="AC13" s="32">
        <f>SUM(AC14:AC15)</f>
        <v>38201.5</v>
      </c>
      <c r="AD13" s="32">
        <v>71470.5</v>
      </c>
      <c r="AH13" s="3" t="s">
        <v>1</v>
      </c>
    </row>
    <row r="14" spans="1:34" x14ac:dyDescent="0.2">
      <c r="A14" s="22" t="s">
        <v>37</v>
      </c>
      <c r="D14" s="33">
        <v>3042406.96</v>
      </c>
      <c r="H14" s="21">
        <v>168707.3</v>
      </c>
      <c r="I14" s="21">
        <v>224082.82</v>
      </c>
      <c r="J14" s="21">
        <v>785580.23</v>
      </c>
      <c r="K14" s="20"/>
      <c r="L14" s="29" t="s">
        <v>38</v>
      </c>
      <c r="N14" s="22" t="s">
        <v>39</v>
      </c>
      <c r="P14" s="23" t="s">
        <v>24</v>
      </c>
      <c r="R14" s="24">
        <f>Q15-Q16</f>
        <v>1915666.62</v>
      </c>
      <c r="S14" s="24"/>
      <c r="T14" t="s">
        <v>40</v>
      </c>
      <c r="U14" s="34" t="s">
        <v>41</v>
      </c>
      <c r="V14" s="35"/>
      <c r="W14" s="36"/>
      <c r="X14" s="37"/>
      <c r="Y14" s="35"/>
      <c r="Z14" s="36"/>
      <c r="AA14" s="36"/>
      <c r="AB14" s="36"/>
      <c r="AC14" s="36">
        <v>34741.5</v>
      </c>
      <c r="AD14" s="36"/>
      <c r="AH14" s="3" t="s">
        <v>1</v>
      </c>
    </row>
    <row r="15" spans="1:34" hidden="1" outlineLevel="1" x14ac:dyDescent="0.2">
      <c r="A15" s="22" t="s">
        <v>42</v>
      </c>
      <c r="B15" s="6" t="s">
        <v>43</v>
      </c>
      <c r="D15" s="27"/>
      <c r="E15" s="38">
        <v>6659.72</v>
      </c>
      <c r="H15" s="21">
        <v>612168.12</v>
      </c>
      <c r="I15" s="21">
        <v>139653.92000000001</v>
      </c>
      <c r="J15" s="21">
        <v>1485772.28</v>
      </c>
      <c r="K15" s="20"/>
      <c r="L15" s="29" t="s">
        <v>44</v>
      </c>
      <c r="N15" s="22" t="s">
        <v>34</v>
      </c>
      <c r="P15" s="23"/>
      <c r="Q15" s="27">
        <f>D13</f>
        <v>4958073.58</v>
      </c>
      <c r="R15" s="24"/>
      <c r="S15" s="24"/>
      <c r="T15" s="6" t="s">
        <v>45</v>
      </c>
      <c r="U15" s="34" t="s">
        <v>46</v>
      </c>
      <c r="V15" s="35"/>
      <c r="W15" s="36"/>
      <c r="X15" s="37"/>
      <c r="Y15" s="35"/>
      <c r="Z15" s="36"/>
      <c r="AA15" s="36"/>
      <c r="AB15" s="36"/>
      <c r="AC15" s="39">
        <v>3460</v>
      </c>
      <c r="AD15" s="36"/>
      <c r="AH15" s="3" t="s">
        <v>1</v>
      </c>
    </row>
    <row r="16" spans="1:34" hidden="1" outlineLevel="1" x14ac:dyDescent="0.2">
      <c r="A16" s="22" t="s">
        <v>47</v>
      </c>
      <c r="B16" s="6" t="s">
        <v>48</v>
      </c>
      <c r="D16" s="27"/>
      <c r="E16" s="24"/>
      <c r="K16" s="20"/>
      <c r="L16" s="29" t="s">
        <v>49</v>
      </c>
      <c r="N16" s="22" t="s">
        <v>37</v>
      </c>
      <c r="Q16" s="33">
        <f>D14</f>
        <v>3042406.96</v>
      </c>
      <c r="U16" s="40"/>
      <c r="V16" s="35"/>
      <c r="W16" s="36"/>
      <c r="X16" s="37"/>
      <c r="Y16" s="35"/>
      <c r="Z16" s="36"/>
      <c r="AA16" s="36"/>
      <c r="AB16" s="36"/>
      <c r="AC16" s="36"/>
      <c r="AD16" s="36"/>
      <c r="AH16" s="3" t="s">
        <v>1</v>
      </c>
    </row>
    <row r="17" spans="1:34" hidden="1" outlineLevel="1" x14ac:dyDescent="0.2">
      <c r="A17" s="22"/>
      <c r="B17" s="6"/>
      <c r="D17" s="27"/>
      <c r="E17" s="24"/>
      <c r="H17" s="21"/>
      <c r="I17" s="21"/>
      <c r="J17" s="21"/>
      <c r="K17" s="20"/>
      <c r="L17" s="29" t="s">
        <v>50</v>
      </c>
      <c r="N17" s="22" t="s">
        <v>42</v>
      </c>
      <c r="O17" s="6" t="s">
        <v>51</v>
      </c>
      <c r="Q17" s="27"/>
      <c r="R17" s="24">
        <v>6919.75</v>
      </c>
      <c r="S17" s="24"/>
      <c r="U17" s="41" t="s">
        <v>52</v>
      </c>
      <c r="V17" s="42">
        <f>SUM(W17:AD17)</f>
        <v>63587</v>
      </c>
      <c r="W17" s="32"/>
      <c r="X17" s="43">
        <f>SUM('[1]Pre-Matrix'!$Z$8)</f>
        <v>34847</v>
      </c>
      <c r="Y17" s="42"/>
      <c r="Z17" s="32"/>
      <c r="AA17" s="32"/>
      <c r="AB17" s="44">
        <v>28740</v>
      </c>
      <c r="AC17" s="32"/>
      <c r="AD17" s="32"/>
      <c r="AH17" s="3" t="s">
        <v>1</v>
      </c>
    </row>
    <row r="18" spans="1:34" hidden="1" outlineLevel="1" x14ac:dyDescent="0.2">
      <c r="A18" s="22" t="s">
        <v>53</v>
      </c>
      <c r="C18" s="23"/>
      <c r="D18" s="27"/>
      <c r="E18" s="24">
        <v>1922326.34</v>
      </c>
      <c r="H18" s="21"/>
      <c r="I18" s="21"/>
      <c r="J18" s="21"/>
      <c r="K18" s="20"/>
      <c r="L18" s="29" t="s">
        <v>54</v>
      </c>
      <c r="N18" s="22" t="s">
        <v>47</v>
      </c>
      <c r="O18" s="6" t="s">
        <v>48</v>
      </c>
      <c r="Q18" s="27"/>
      <c r="R18" s="45">
        <v>2202658.71</v>
      </c>
      <c r="S18" s="45"/>
      <c r="U18" s="40"/>
      <c r="V18" s="35"/>
      <c r="W18" s="36"/>
      <c r="X18" s="37"/>
      <c r="Y18" s="35"/>
      <c r="Z18" s="36"/>
      <c r="AA18" s="36"/>
      <c r="AB18" s="36"/>
      <c r="AC18" s="36"/>
      <c r="AD18" s="36"/>
      <c r="AH18" s="3" t="s">
        <v>1</v>
      </c>
    </row>
    <row r="19" spans="1:34" hidden="1" outlineLevel="1" x14ac:dyDescent="0.2">
      <c r="A19" s="46"/>
      <c r="D19" s="47"/>
      <c r="K19" s="20"/>
      <c r="L19" s="29" t="s">
        <v>28</v>
      </c>
      <c r="N19" s="22"/>
      <c r="O19" s="6"/>
      <c r="Q19" s="27"/>
      <c r="R19" s="24"/>
      <c r="S19" s="24"/>
      <c r="U19" s="41" t="s">
        <v>55</v>
      </c>
      <c r="V19" s="42">
        <f>SUM(V20:V22)</f>
        <v>113550</v>
      </c>
      <c r="W19" s="32"/>
      <c r="X19" s="48"/>
      <c r="Y19" s="42"/>
      <c r="Z19" s="32"/>
      <c r="AA19" s="32"/>
      <c r="AB19" s="32"/>
      <c r="AC19" s="32"/>
      <c r="AD19" s="32"/>
      <c r="AH19" s="3" t="s">
        <v>1</v>
      </c>
    </row>
    <row r="20" spans="1:34" collapsed="1" x14ac:dyDescent="0.2">
      <c r="A20" s="22" t="s">
        <v>56</v>
      </c>
      <c r="E20" s="28"/>
      <c r="K20" s="20"/>
      <c r="L20" s="29" t="s">
        <v>29</v>
      </c>
      <c r="N20" s="22" t="s">
        <v>53</v>
      </c>
      <c r="P20" s="23"/>
      <c r="Q20" s="27"/>
      <c r="R20" s="24">
        <f>SUM(R14:R18)</f>
        <v>4125245.08</v>
      </c>
      <c r="S20" s="24"/>
      <c r="T20" t="s">
        <v>57</v>
      </c>
      <c r="U20" s="34" t="s">
        <v>58</v>
      </c>
      <c r="V20" s="35">
        <f>SUM(W20:AD20)</f>
        <v>113550</v>
      </c>
      <c r="W20" s="36"/>
      <c r="X20" s="37"/>
      <c r="Y20" s="35"/>
      <c r="Z20" s="36"/>
      <c r="AA20" s="36"/>
      <c r="AB20" s="36"/>
      <c r="AC20" s="36">
        <v>113550</v>
      </c>
      <c r="AD20" s="36"/>
      <c r="AH20" s="3" t="s">
        <v>1</v>
      </c>
    </row>
    <row r="21" spans="1:34" x14ac:dyDescent="0.2">
      <c r="B21" s="6" t="s">
        <v>59</v>
      </c>
      <c r="E21" s="28"/>
      <c r="K21" s="20"/>
      <c r="L21" s="29" t="s">
        <v>30</v>
      </c>
      <c r="N21" s="46"/>
      <c r="Q21" s="47"/>
      <c r="U21" s="40"/>
      <c r="V21" s="35"/>
      <c r="W21" s="36"/>
      <c r="X21" s="37"/>
      <c r="Y21" s="35"/>
      <c r="Z21" s="36"/>
      <c r="AA21" s="36"/>
      <c r="AB21" s="36"/>
      <c r="AC21" s="36"/>
      <c r="AD21" s="36"/>
      <c r="AH21" s="3" t="s">
        <v>1</v>
      </c>
    </row>
    <row r="22" spans="1:34" x14ac:dyDescent="0.2">
      <c r="E22" s="28"/>
      <c r="K22" s="20"/>
      <c r="L22" s="29" t="s">
        <v>31</v>
      </c>
      <c r="N22" s="22" t="s">
        <v>56</v>
      </c>
      <c r="R22" s="28"/>
      <c r="S22" s="28"/>
      <c r="U22" s="40"/>
      <c r="V22" s="35"/>
      <c r="W22" s="36"/>
      <c r="X22" s="35"/>
      <c r="Y22" s="35"/>
      <c r="Z22" s="36"/>
      <c r="AA22" s="36"/>
      <c r="AB22" s="36"/>
      <c r="AC22" s="36"/>
      <c r="AD22" s="36"/>
      <c r="AH22" s="3" t="s">
        <v>1</v>
      </c>
    </row>
    <row r="23" spans="1:34" x14ac:dyDescent="0.2">
      <c r="A23" s="23" t="s">
        <v>60</v>
      </c>
      <c r="B23" s="22" t="s">
        <v>61</v>
      </c>
      <c r="D23" s="2"/>
      <c r="E23" s="20">
        <v>0</v>
      </c>
      <c r="K23" s="20"/>
      <c r="L23" s="29" t="s">
        <v>62</v>
      </c>
      <c r="O23" s="6" t="s">
        <v>59</v>
      </c>
      <c r="R23" s="28"/>
      <c r="S23" s="28"/>
      <c r="U23" s="49" t="s">
        <v>63</v>
      </c>
      <c r="V23" s="42">
        <f>SUM(V24:V26)</f>
        <v>46960</v>
      </c>
      <c r="W23" s="32"/>
      <c r="X23" s="32"/>
      <c r="Y23" s="32"/>
      <c r="Z23" s="32"/>
      <c r="AA23" s="32"/>
      <c r="AB23" s="32"/>
      <c r="AC23" s="32"/>
      <c r="AD23" s="32"/>
      <c r="AH23" s="3" t="s">
        <v>1</v>
      </c>
    </row>
    <row r="24" spans="1:34" x14ac:dyDescent="0.2">
      <c r="B24" s="22"/>
      <c r="C24" s="22"/>
      <c r="D24" s="47"/>
      <c r="E24" s="28"/>
      <c r="K24" s="20"/>
      <c r="L24" s="29" t="s">
        <v>33</v>
      </c>
      <c r="R24" s="28"/>
      <c r="S24" s="28"/>
      <c r="U24" s="34" t="s">
        <v>64</v>
      </c>
      <c r="V24" s="50">
        <f>SUM(W24:AD24)</f>
        <v>43960</v>
      </c>
      <c r="W24" s="36"/>
      <c r="X24" s="36"/>
      <c r="Y24" s="39">
        <f>'[2]Pre-Matrix'!$Z$24</f>
        <v>43960</v>
      </c>
      <c r="Z24" s="36"/>
      <c r="AA24" s="36"/>
      <c r="AB24" s="36"/>
      <c r="AC24" s="36"/>
      <c r="AD24" s="36"/>
      <c r="AH24" s="3" t="s">
        <v>1</v>
      </c>
    </row>
    <row r="25" spans="1:34" ht="15" customHeight="1" x14ac:dyDescent="0.2">
      <c r="A25" s="23" t="s">
        <v>65</v>
      </c>
      <c r="B25" s="22" t="s">
        <v>66</v>
      </c>
      <c r="D25" s="47"/>
      <c r="E25" s="19">
        <v>850597.75</v>
      </c>
      <c r="G25" t="s">
        <v>67</v>
      </c>
      <c r="J25" s="21"/>
      <c r="K25" s="21"/>
      <c r="N25" s="23" t="s">
        <v>60</v>
      </c>
      <c r="O25" s="22" t="s">
        <v>61</v>
      </c>
      <c r="Q25" s="2"/>
      <c r="R25" s="20">
        <f>SUM(Q25)</f>
        <v>0</v>
      </c>
      <c r="S25" s="20"/>
      <c r="U25" s="34" t="s">
        <v>68</v>
      </c>
      <c r="V25" s="50">
        <f>SUM(W25:AD25)</f>
        <v>1500</v>
      </c>
      <c r="W25" s="36"/>
      <c r="X25" s="36"/>
      <c r="Y25" s="39">
        <f>'[2]Pre-Matrix'!$Z$27</f>
        <v>1500</v>
      </c>
      <c r="Z25" s="36"/>
      <c r="AA25" s="36"/>
      <c r="AB25" s="36"/>
      <c r="AC25" s="36"/>
      <c r="AD25" s="36"/>
      <c r="AH25" s="3" t="s">
        <v>1</v>
      </c>
    </row>
    <row r="26" spans="1:34" ht="15" customHeight="1" x14ac:dyDescent="0.2">
      <c r="B26" s="46" t="s">
        <v>69</v>
      </c>
      <c r="C26" s="23" t="s">
        <v>24</v>
      </c>
      <c r="D26" s="51">
        <v>198122</v>
      </c>
      <c r="G26" s="52">
        <f>SUM(H26:K26)</f>
        <v>0</v>
      </c>
      <c r="L26" s="53"/>
      <c r="O26" s="22"/>
      <c r="P26" s="22"/>
      <c r="Q26" s="47"/>
      <c r="R26" s="28"/>
      <c r="S26" s="28"/>
      <c r="T26" t="s">
        <v>70</v>
      </c>
      <c r="U26" s="34" t="s">
        <v>71</v>
      </c>
      <c r="V26" s="50">
        <f>SUM(W26:AD26)</f>
        <v>1500</v>
      </c>
      <c r="W26" s="36"/>
      <c r="X26" s="35"/>
      <c r="Y26" s="35"/>
      <c r="Z26" s="36"/>
      <c r="AA26" s="36"/>
      <c r="AB26" s="54">
        <v>1500</v>
      </c>
      <c r="AC26" s="36"/>
      <c r="AD26" s="36"/>
      <c r="AF26" s="6"/>
      <c r="AH26" s="3" t="s">
        <v>1</v>
      </c>
    </row>
    <row r="27" spans="1:34" hidden="1" outlineLevel="1" x14ac:dyDescent="0.2">
      <c r="B27" s="46" t="s">
        <v>72</v>
      </c>
      <c r="C27" s="23"/>
      <c r="D27" s="51"/>
      <c r="G27" s="52">
        <f>SUM(H27:K27)</f>
        <v>0</v>
      </c>
      <c r="L27" s="53"/>
      <c r="N27" s="23" t="s">
        <v>65</v>
      </c>
      <c r="O27" s="22" t="s">
        <v>66</v>
      </c>
      <c r="Q27" s="47"/>
      <c r="R27" s="19">
        <f>SUM(Q28:Q35)</f>
        <v>5759557.0999999996</v>
      </c>
      <c r="S27" s="19"/>
      <c r="U27" s="40"/>
      <c r="V27" s="35"/>
      <c r="W27" s="36"/>
      <c r="X27" s="35"/>
      <c r="Y27" s="35"/>
      <c r="Z27" s="36"/>
      <c r="AA27" s="36"/>
      <c r="AB27" s="36"/>
      <c r="AC27" s="36"/>
      <c r="AD27" s="36"/>
      <c r="AH27" s="3" t="s">
        <v>1</v>
      </c>
    </row>
    <row r="28" spans="1:34" hidden="1" outlineLevel="1" x14ac:dyDescent="0.2">
      <c r="B28" s="55" t="s">
        <v>73</v>
      </c>
      <c r="C28" s="23"/>
      <c r="D28" s="51"/>
      <c r="G28" s="52">
        <f>SUM(H27:K27)</f>
        <v>0</v>
      </c>
      <c r="L28" s="53"/>
      <c r="O28" s="46" t="s">
        <v>74</v>
      </c>
      <c r="P28" s="23" t="s">
        <v>24</v>
      </c>
      <c r="Q28" s="51">
        <f>V13</f>
        <v>145140.35</v>
      </c>
      <c r="T28" s="22"/>
      <c r="U28" s="49" t="s">
        <v>75</v>
      </c>
      <c r="V28" s="42">
        <f>SUM(V29:V37)</f>
        <v>1199296</v>
      </c>
      <c r="W28" s="32"/>
      <c r="X28" s="32"/>
      <c r="Y28" s="32"/>
      <c r="Z28" s="32"/>
      <c r="AA28" s="32"/>
      <c r="AB28" s="32"/>
      <c r="AC28" s="32"/>
      <c r="AD28" s="32"/>
      <c r="AH28" s="3" t="s">
        <v>1</v>
      </c>
    </row>
    <row r="29" spans="1:34" hidden="1" outlineLevel="1" x14ac:dyDescent="0.2">
      <c r="B29" s="55" t="s">
        <v>76</v>
      </c>
      <c r="D29" s="51"/>
      <c r="G29" s="52">
        <f>SUM(H28:K28)</f>
        <v>0</v>
      </c>
      <c r="O29" s="46" t="s">
        <v>73</v>
      </c>
      <c r="P29" s="23"/>
      <c r="Q29" s="51">
        <f>SUM(W20:AD21)</f>
        <v>113550</v>
      </c>
      <c r="U29" s="56" t="s">
        <v>77</v>
      </c>
      <c r="V29" s="37">
        <f t="shared" ref="V29:V37" si="0">SUM(W29:AD29)</f>
        <v>346860</v>
      </c>
      <c r="W29" s="36"/>
      <c r="X29" s="39">
        <f>SUM('[3]Pre-Matrix'!$AC$21,'[3]Pre-Matrix'!$AC$31)</f>
        <v>346860</v>
      </c>
      <c r="Y29" s="36"/>
      <c r="Z29" s="36"/>
      <c r="AA29" s="36"/>
      <c r="AB29" s="36"/>
      <c r="AC29" s="36"/>
      <c r="AD29" s="36"/>
      <c r="AH29" s="3" t="s">
        <v>1</v>
      </c>
    </row>
    <row r="30" spans="1:34" collapsed="1" x14ac:dyDescent="0.2">
      <c r="B30" s="55" t="s">
        <v>78</v>
      </c>
      <c r="D30" s="51">
        <v>90850</v>
      </c>
      <c r="O30" s="46" t="s">
        <v>72</v>
      </c>
      <c r="P30" s="23"/>
      <c r="Q30" s="51">
        <f>V17</f>
        <v>63587</v>
      </c>
      <c r="U30" s="34" t="s">
        <v>79</v>
      </c>
      <c r="V30" s="57">
        <f t="shared" si="0"/>
        <v>10160</v>
      </c>
      <c r="W30" s="36"/>
      <c r="X30" s="36"/>
      <c r="Y30" s="36"/>
      <c r="Z30" s="58">
        <v>10160</v>
      </c>
      <c r="AA30" s="36"/>
      <c r="AB30" s="36"/>
      <c r="AC30" s="36"/>
      <c r="AD30" s="36"/>
      <c r="AH30" s="3" t="s">
        <v>1</v>
      </c>
    </row>
    <row r="31" spans="1:34" x14ac:dyDescent="0.2">
      <c r="B31" s="59" t="s">
        <v>80</v>
      </c>
      <c r="D31" s="51">
        <v>228471.25</v>
      </c>
      <c r="O31" s="46" t="s">
        <v>69</v>
      </c>
      <c r="P31" s="23"/>
      <c r="Q31" s="51">
        <f>SUM(W24:AD26)</f>
        <v>46960</v>
      </c>
      <c r="U31" s="34" t="s">
        <v>81</v>
      </c>
      <c r="V31" s="50">
        <f t="shared" si="0"/>
        <v>48325</v>
      </c>
      <c r="W31" s="36"/>
      <c r="X31" s="36"/>
      <c r="Y31" s="39">
        <f>'[2]Pre-Matrix'!$Z$16</f>
        <v>48325</v>
      </c>
      <c r="Z31" s="36"/>
      <c r="AA31" s="36"/>
      <c r="AB31" s="36"/>
      <c r="AC31" s="36"/>
      <c r="AD31" s="36"/>
      <c r="AH31" s="3" t="s">
        <v>1</v>
      </c>
    </row>
    <row r="32" spans="1:34" x14ac:dyDescent="0.2">
      <c r="B32" s="59" t="s">
        <v>82</v>
      </c>
      <c r="D32" s="51">
        <v>333154.5</v>
      </c>
      <c r="H32" s="60">
        <f>E36/E18</f>
        <v>0.44248353273877522</v>
      </c>
      <c r="O32" s="55" t="s">
        <v>76</v>
      </c>
      <c r="Q32" s="51">
        <f>SUM(W29:AD37)</f>
        <v>1199296</v>
      </c>
      <c r="U32" s="34" t="s">
        <v>83</v>
      </c>
      <c r="V32" s="50">
        <f t="shared" si="0"/>
        <v>5000</v>
      </c>
      <c r="W32" s="36"/>
      <c r="X32" s="36"/>
      <c r="Y32" s="39">
        <f>'[2]Pre-Matrix'!$Z$33</f>
        <v>5000</v>
      </c>
      <c r="Z32" s="36"/>
      <c r="AA32" s="36"/>
      <c r="AB32" s="36"/>
      <c r="AC32" s="36"/>
      <c r="AD32" s="36"/>
      <c r="AH32" s="3" t="s">
        <v>1</v>
      </c>
    </row>
    <row r="33" spans="1:34" x14ac:dyDescent="0.2">
      <c r="D33" s="51"/>
      <c r="O33" s="55" t="s">
        <v>78</v>
      </c>
      <c r="Q33" s="51">
        <f>SUM(W48:AD72)</f>
        <v>3005920.75</v>
      </c>
      <c r="U33" s="34" t="s">
        <v>84</v>
      </c>
      <c r="V33" s="50">
        <f>SUM(W33:AD33)</f>
        <v>1500</v>
      </c>
      <c r="W33" s="36"/>
      <c r="X33" s="36"/>
      <c r="Y33" s="39">
        <f>'[2]Pre-Matrix'!$Z$22</f>
        <v>1500</v>
      </c>
      <c r="Z33" s="36"/>
      <c r="AA33" s="36"/>
      <c r="AB33" s="36"/>
      <c r="AC33" s="36"/>
      <c r="AD33" s="36"/>
      <c r="AH33" s="3" t="s">
        <v>1</v>
      </c>
    </row>
    <row r="34" spans="1:34" x14ac:dyDescent="0.2">
      <c r="A34" s="23" t="s">
        <v>85</v>
      </c>
      <c r="B34" s="22" t="s">
        <v>86</v>
      </c>
      <c r="D34" s="2"/>
      <c r="E34" s="52">
        <v>0</v>
      </c>
      <c r="O34" s="59" t="s">
        <v>80</v>
      </c>
      <c r="Q34" s="51">
        <f>SUM(W40:AD46)</f>
        <v>201120</v>
      </c>
      <c r="U34" s="34" t="s">
        <v>87</v>
      </c>
      <c r="V34" s="50">
        <f t="shared" si="0"/>
        <v>49850</v>
      </c>
      <c r="W34" s="36"/>
      <c r="X34" s="36"/>
      <c r="Y34" s="39">
        <f>'[2]Pre-Matrix'!$Z$23</f>
        <v>49850</v>
      </c>
      <c r="Z34" s="36"/>
      <c r="AA34" s="36"/>
      <c r="AB34" s="36"/>
      <c r="AC34" s="36"/>
      <c r="AD34" s="36"/>
      <c r="AH34" s="3" t="s">
        <v>1</v>
      </c>
    </row>
    <row r="35" spans="1:34" x14ac:dyDescent="0.2">
      <c r="A35" s="23" t="s">
        <v>88</v>
      </c>
      <c r="B35" s="22" t="s">
        <v>89</v>
      </c>
      <c r="C35" s="22"/>
      <c r="D35" s="2"/>
      <c r="E35" s="61">
        <v>0</v>
      </c>
      <c r="O35" s="59" t="s">
        <v>82</v>
      </c>
      <c r="Q35" s="51">
        <f>SUM(W75:AD84)</f>
        <v>983983</v>
      </c>
      <c r="U35" s="34" t="s">
        <v>90</v>
      </c>
      <c r="V35" s="57">
        <f t="shared" si="0"/>
        <v>43800</v>
      </c>
      <c r="W35" s="36"/>
      <c r="X35" s="36"/>
      <c r="Y35" s="62">
        <v>43800</v>
      </c>
      <c r="Z35" s="63"/>
      <c r="AA35" s="36"/>
      <c r="AB35" s="36"/>
      <c r="AC35" s="36"/>
      <c r="AD35" s="36"/>
      <c r="AH35" s="3" t="s">
        <v>1</v>
      </c>
    </row>
    <row r="36" spans="1:34" x14ac:dyDescent="0.2">
      <c r="A36" s="22" t="s">
        <v>91</v>
      </c>
      <c r="C36" s="22"/>
      <c r="D36" s="47"/>
      <c r="E36" s="38">
        <v>850597.75</v>
      </c>
      <c r="Q36" s="51"/>
      <c r="T36" t="s">
        <v>92</v>
      </c>
      <c r="U36" s="34" t="s">
        <v>93</v>
      </c>
      <c r="V36" s="50">
        <f t="shared" si="0"/>
        <v>86601</v>
      </c>
      <c r="W36" s="36"/>
      <c r="X36" s="36"/>
      <c r="Y36" s="36"/>
      <c r="Z36" s="63"/>
      <c r="AA36" s="36"/>
      <c r="AB36" s="64">
        <v>86601</v>
      </c>
      <c r="AC36" s="36"/>
      <c r="AD36" s="36"/>
      <c r="AH36" s="3" t="s">
        <v>1</v>
      </c>
    </row>
    <row r="37" spans="1:34" x14ac:dyDescent="0.2">
      <c r="A37" s="22"/>
      <c r="C37" s="22"/>
      <c r="D37" s="47"/>
      <c r="E37" s="24"/>
      <c r="N37" s="23" t="s">
        <v>85</v>
      </c>
      <c r="O37" s="22" t="s">
        <v>86</v>
      </c>
      <c r="Q37" s="2"/>
      <c r="R37" s="52">
        <v>0</v>
      </c>
      <c r="S37" s="52"/>
      <c r="T37" t="s">
        <v>94</v>
      </c>
      <c r="U37" s="34" t="s">
        <v>95</v>
      </c>
      <c r="V37" s="50">
        <f t="shared" si="0"/>
        <v>607200</v>
      </c>
      <c r="W37" s="36"/>
      <c r="X37" s="36"/>
      <c r="Y37" s="36"/>
      <c r="Z37" s="36"/>
      <c r="AA37" s="36"/>
      <c r="AB37" s="36"/>
      <c r="AC37" s="54">
        <v>607200</v>
      </c>
      <c r="AD37" s="36"/>
      <c r="AH37" s="3" t="s">
        <v>1</v>
      </c>
    </row>
    <row r="38" spans="1:34" ht="13.5" thickBot="1" x14ac:dyDescent="0.25">
      <c r="A38" s="22" t="s">
        <v>96</v>
      </c>
      <c r="B38" s="22"/>
      <c r="C38" s="23" t="s">
        <v>24</v>
      </c>
      <c r="E38" s="65">
        <v>1071728.5900000001</v>
      </c>
      <c r="N38" s="23" t="s">
        <v>88</v>
      </c>
      <c r="O38" s="22" t="s">
        <v>89</v>
      </c>
      <c r="P38" s="22"/>
      <c r="Q38" s="2"/>
      <c r="R38" s="61">
        <f>SUM(Q38)</f>
        <v>0</v>
      </c>
      <c r="S38" s="66"/>
      <c r="U38" s="34"/>
      <c r="V38" s="50"/>
      <c r="W38" s="36"/>
      <c r="X38" s="36"/>
      <c r="Y38" s="36"/>
      <c r="Z38" s="36"/>
      <c r="AA38" s="36"/>
      <c r="AB38" s="36"/>
      <c r="AC38" s="36"/>
      <c r="AD38" s="36"/>
      <c r="AH38" s="3" t="s">
        <v>1</v>
      </c>
    </row>
    <row r="39" spans="1:34" ht="13.5" thickTop="1" x14ac:dyDescent="0.2">
      <c r="A39" s="22"/>
      <c r="B39" s="22"/>
      <c r="C39" s="22"/>
      <c r="D39" s="47"/>
      <c r="E39" s="24"/>
      <c r="N39" s="22" t="s">
        <v>91</v>
      </c>
      <c r="P39" s="22"/>
      <c r="Q39" s="47"/>
      <c r="R39" s="38">
        <f>SUM(R25:R38)</f>
        <v>5759557.0999999996</v>
      </c>
      <c r="S39" s="24"/>
      <c r="U39" s="40" t="s">
        <v>97</v>
      </c>
      <c r="V39" s="31">
        <f>SUM(V40:V45)</f>
        <v>201120</v>
      </c>
      <c r="W39" s="32"/>
      <c r="X39" s="32"/>
      <c r="Y39" s="32"/>
      <c r="Z39" s="32"/>
      <c r="AA39" s="32"/>
      <c r="AB39" s="32"/>
      <c r="AC39" s="32"/>
      <c r="AD39" s="32"/>
      <c r="AH39" s="3" t="s">
        <v>1</v>
      </c>
    </row>
    <row r="40" spans="1:34" x14ac:dyDescent="0.2">
      <c r="A40" s="22"/>
      <c r="B40" s="22"/>
      <c r="C40" s="22"/>
      <c r="D40" s="47"/>
      <c r="E40" s="24"/>
      <c r="N40" s="22"/>
      <c r="P40" s="22"/>
      <c r="Q40" s="47"/>
      <c r="R40" s="24"/>
      <c r="S40" s="24"/>
      <c r="U40" s="34" t="s">
        <v>98</v>
      </c>
      <c r="V40" s="57">
        <f t="shared" ref="V40:V45" si="1">SUM(W40:AD40)</f>
        <v>39600</v>
      </c>
      <c r="W40" s="36"/>
      <c r="X40" s="36"/>
      <c r="Y40" s="36"/>
      <c r="Z40" s="67">
        <f>'[4]Pre-Matrix'!$AJ$19</f>
        <v>39600</v>
      </c>
      <c r="AA40" s="36"/>
      <c r="AB40" s="36"/>
      <c r="AC40" s="36"/>
      <c r="AD40" s="36"/>
      <c r="AH40" s="3" t="s">
        <v>1</v>
      </c>
    </row>
    <row r="41" spans="1:34" ht="13.5" thickBot="1" x14ac:dyDescent="0.25">
      <c r="B41" s="22"/>
      <c r="C41" s="22"/>
      <c r="E41" s="28"/>
      <c r="N41" s="22" t="s">
        <v>96</v>
      </c>
      <c r="O41" s="22"/>
      <c r="P41" s="23" t="s">
        <v>24</v>
      </c>
      <c r="R41" s="68">
        <f>+R20-R39</f>
        <v>-1634312.0199999996</v>
      </c>
      <c r="S41" s="69"/>
      <c r="U41" s="34" t="s">
        <v>99</v>
      </c>
      <c r="V41" s="50">
        <f t="shared" si="1"/>
        <v>49700</v>
      </c>
      <c r="W41" s="36"/>
      <c r="X41" s="36"/>
      <c r="Y41" s="39">
        <f>'[2]Pre-Matrix'!$Z$25</f>
        <v>49700</v>
      </c>
      <c r="Z41" s="36"/>
      <c r="AA41" s="36"/>
      <c r="AB41" s="36"/>
      <c r="AC41" s="36"/>
      <c r="AD41" s="36"/>
      <c r="AH41" s="3" t="s">
        <v>1</v>
      </c>
    </row>
    <row r="42" spans="1:34" ht="13.5" thickTop="1" x14ac:dyDescent="0.2">
      <c r="A42" s="4" t="s">
        <v>100</v>
      </c>
      <c r="D42" s="4"/>
      <c r="E42" s="28"/>
      <c r="N42" s="22"/>
      <c r="O42" s="22"/>
      <c r="P42" s="22"/>
      <c r="Q42" s="47"/>
      <c r="R42" s="24"/>
      <c r="S42" s="24"/>
      <c r="U42" s="34" t="s">
        <v>101</v>
      </c>
      <c r="V42" s="50">
        <f t="shared" si="1"/>
        <v>49680</v>
      </c>
      <c r="W42" s="36"/>
      <c r="X42" s="36"/>
      <c r="Y42" s="39">
        <f>'[2]Pre-Matrix'!$Z$26</f>
        <v>49680</v>
      </c>
      <c r="Z42" s="36"/>
      <c r="AA42" s="36"/>
      <c r="AB42" s="36"/>
      <c r="AC42" s="36"/>
      <c r="AD42" s="36"/>
      <c r="AH42" s="3" t="s">
        <v>1</v>
      </c>
    </row>
    <row r="43" spans="1:34" x14ac:dyDescent="0.2">
      <c r="A43" s="4" t="s">
        <v>102</v>
      </c>
      <c r="B43" s="4"/>
      <c r="C43" s="4"/>
      <c r="D43" s="4"/>
      <c r="E43" s="28"/>
      <c r="N43" s="22"/>
      <c r="O43" s="22"/>
      <c r="P43" s="22"/>
      <c r="Q43" s="47"/>
      <c r="R43" s="24"/>
      <c r="S43" s="24"/>
      <c r="T43" t="s">
        <v>70</v>
      </c>
      <c r="U43" s="34" t="s">
        <v>103</v>
      </c>
      <c r="V43" s="50">
        <f t="shared" si="1"/>
        <v>19900</v>
      </c>
      <c r="W43" s="36"/>
      <c r="X43" s="36"/>
      <c r="Y43" s="36"/>
      <c r="Z43" s="36"/>
      <c r="AA43" s="36"/>
      <c r="AB43" s="54">
        <v>19900</v>
      </c>
      <c r="AC43" s="37"/>
      <c r="AD43" s="36"/>
      <c r="AH43" s="3" t="s">
        <v>1</v>
      </c>
    </row>
    <row r="44" spans="1:34" x14ac:dyDescent="0.2">
      <c r="C44" s="1"/>
      <c r="D44" s="4"/>
      <c r="E44" s="28"/>
      <c r="O44" s="22"/>
      <c r="P44" s="22"/>
      <c r="R44" s="28"/>
      <c r="S44" s="28"/>
      <c r="T44" t="s">
        <v>104</v>
      </c>
      <c r="U44" s="34" t="s">
        <v>105</v>
      </c>
      <c r="V44" s="50">
        <f t="shared" si="1"/>
        <v>11880</v>
      </c>
      <c r="W44" s="36"/>
      <c r="X44" s="36"/>
      <c r="Y44" s="36"/>
      <c r="Z44" s="36"/>
      <c r="AA44" s="36"/>
      <c r="AB44" s="36"/>
      <c r="AC44" s="37"/>
      <c r="AD44" s="54">
        <v>11880</v>
      </c>
      <c r="AH44" s="3" t="s">
        <v>1</v>
      </c>
    </row>
    <row r="45" spans="1:34" x14ac:dyDescent="0.2">
      <c r="D45" s="70"/>
      <c r="E45" s="28"/>
      <c r="N45" s="4" t="s">
        <v>100</v>
      </c>
      <c r="Q45" s="4"/>
      <c r="R45" s="28"/>
      <c r="S45" s="28"/>
      <c r="T45" t="s">
        <v>104</v>
      </c>
      <c r="U45" s="34" t="s">
        <v>106</v>
      </c>
      <c r="V45" s="50">
        <f t="shared" si="1"/>
        <v>30360</v>
      </c>
      <c r="W45" s="36"/>
      <c r="X45" s="36"/>
      <c r="Y45" s="36"/>
      <c r="Z45" s="36"/>
      <c r="AA45" s="36"/>
      <c r="AB45" s="36"/>
      <c r="AC45" s="36"/>
      <c r="AD45" s="54">
        <v>30360</v>
      </c>
      <c r="AH45" s="3" t="s">
        <v>1</v>
      </c>
    </row>
    <row r="46" spans="1:34" x14ac:dyDescent="0.2">
      <c r="B46" s="71" t="s">
        <v>107</v>
      </c>
      <c r="D46" s="71" t="s">
        <v>108</v>
      </c>
      <c r="E46" s="28"/>
      <c r="N46" s="4" t="s">
        <v>102</v>
      </c>
      <c r="O46" s="4"/>
      <c r="P46" s="4"/>
      <c r="Q46" s="4"/>
      <c r="R46" s="28"/>
      <c r="S46" s="28"/>
      <c r="U46" s="34"/>
      <c r="V46" s="50"/>
      <c r="W46" s="63"/>
      <c r="X46" s="63"/>
      <c r="Y46" s="63"/>
      <c r="Z46" s="63"/>
      <c r="AA46" s="36"/>
      <c r="AB46" s="36"/>
      <c r="AC46" s="36"/>
      <c r="AD46" s="36"/>
      <c r="AH46" s="3" t="s">
        <v>1</v>
      </c>
    </row>
    <row r="47" spans="1:34" x14ac:dyDescent="0.2">
      <c r="B47" s="72" t="s">
        <v>109</v>
      </c>
      <c r="C47" s="73"/>
      <c r="D47" s="72" t="s">
        <v>110</v>
      </c>
      <c r="E47" s="28"/>
      <c r="P47" s="1"/>
      <c r="Q47" s="4"/>
      <c r="R47" s="28"/>
      <c r="S47" s="28"/>
      <c r="U47" s="41" t="s">
        <v>111</v>
      </c>
      <c r="V47" s="42">
        <f>SUM(V48:V73)</f>
        <v>3005920.75</v>
      </c>
      <c r="W47" s="32"/>
      <c r="X47" s="32"/>
      <c r="Y47" s="32"/>
      <c r="Z47" s="42"/>
      <c r="AA47" s="32"/>
      <c r="AB47" s="32"/>
      <c r="AC47" s="32"/>
      <c r="AD47" s="32"/>
      <c r="AH47" s="3" t="s">
        <v>1</v>
      </c>
    </row>
    <row r="48" spans="1:34" ht="15" x14ac:dyDescent="0.2">
      <c r="C48" s="74"/>
      <c r="E48" s="28"/>
      <c r="Q48" s="70"/>
      <c r="R48" s="28"/>
      <c r="S48" s="28"/>
      <c r="T48" t="s">
        <v>112</v>
      </c>
      <c r="U48" s="34" t="s">
        <v>113</v>
      </c>
      <c r="V48" s="50">
        <f t="shared" ref="V48:V72" si="2">SUM(W48:AD48)</f>
        <v>434366</v>
      </c>
      <c r="W48" s="63"/>
      <c r="X48" s="63"/>
      <c r="Y48" s="75"/>
      <c r="Z48" s="76">
        <f>SUM('[4]Pre-Matrix'!$Z$21,'[4]Pre-Matrix'!$Z$50)</f>
        <v>209866</v>
      </c>
      <c r="AA48" s="76">
        <v>224500</v>
      </c>
      <c r="AB48" s="36"/>
      <c r="AC48" s="36"/>
      <c r="AD48" s="36"/>
      <c r="AH48" s="3" t="s">
        <v>1</v>
      </c>
    </row>
    <row r="49" spans="4:34" x14ac:dyDescent="0.2">
      <c r="D49" s="70"/>
      <c r="E49" s="28"/>
      <c r="O49" s="71" t="s">
        <v>107</v>
      </c>
      <c r="Q49" s="71" t="s">
        <v>108</v>
      </c>
      <c r="R49" s="28"/>
      <c r="S49" s="28"/>
      <c r="U49" s="34" t="s">
        <v>114</v>
      </c>
      <c r="V49" s="50">
        <f t="shared" si="2"/>
        <v>1816029</v>
      </c>
      <c r="W49" s="63"/>
      <c r="X49" s="63"/>
      <c r="Y49" s="63"/>
      <c r="Z49" s="77">
        <f>SUM('[4]Pre-Matrix'!$Z$22:$Z$49,'[4]Pre-Matrix'!$Z$51:$Z$73)</f>
        <v>1781105</v>
      </c>
      <c r="AA49" s="77">
        <v>34874</v>
      </c>
      <c r="AB49" s="36"/>
      <c r="AC49" s="36">
        <v>50</v>
      </c>
      <c r="AD49" s="36"/>
      <c r="AH49" s="3" t="s">
        <v>1</v>
      </c>
    </row>
    <row r="50" spans="4:34" x14ac:dyDescent="0.2">
      <c r="D50" s="74"/>
      <c r="E50" s="28"/>
      <c r="O50" s="72" t="s">
        <v>109</v>
      </c>
      <c r="P50" s="73"/>
      <c r="Q50" s="72" t="s">
        <v>110</v>
      </c>
      <c r="R50" s="28"/>
      <c r="S50" s="28"/>
      <c r="T50" t="s">
        <v>115</v>
      </c>
      <c r="U50" s="34" t="s">
        <v>116</v>
      </c>
      <c r="V50" s="57">
        <f t="shared" si="2"/>
        <v>34844</v>
      </c>
      <c r="W50" s="63"/>
      <c r="X50" s="63"/>
      <c r="Y50" s="63"/>
      <c r="Z50" s="63"/>
      <c r="AA50" s="36"/>
      <c r="AB50" s="36"/>
      <c r="AC50" s="36">
        <v>34844</v>
      </c>
      <c r="AD50" s="36"/>
      <c r="AH50" s="3" t="s">
        <v>1</v>
      </c>
    </row>
    <row r="51" spans="4:34" x14ac:dyDescent="0.2">
      <c r="E51" s="28"/>
      <c r="P51" s="74"/>
      <c r="R51" s="28"/>
      <c r="S51" s="28"/>
      <c r="T51" t="s">
        <v>117</v>
      </c>
      <c r="U51" s="34" t="s">
        <v>118</v>
      </c>
      <c r="V51" s="57">
        <f t="shared" si="2"/>
        <v>34953.5</v>
      </c>
      <c r="W51" s="63"/>
      <c r="X51" s="63"/>
      <c r="Y51" s="63"/>
      <c r="Z51" s="63"/>
      <c r="AA51" s="36"/>
      <c r="AB51" s="36"/>
      <c r="AC51" s="36">
        <v>34953.5</v>
      </c>
      <c r="AD51" s="36"/>
      <c r="AH51" s="3" t="s">
        <v>1</v>
      </c>
    </row>
    <row r="52" spans="4:34" x14ac:dyDescent="0.2">
      <c r="E52" s="28"/>
      <c r="Q52" s="70"/>
      <c r="R52" s="28"/>
      <c r="S52" s="28"/>
      <c r="T52" t="s">
        <v>115</v>
      </c>
      <c r="U52" s="34" t="s">
        <v>119</v>
      </c>
      <c r="V52" s="57">
        <f t="shared" si="2"/>
        <v>34949</v>
      </c>
      <c r="W52" s="63"/>
      <c r="X52" s="63"/>
      <c r="Y52" s="63"/>
      <c r="Z52" s="63"/>
      <c r="AA52" s="36"/>
      <c r="AB52" s="36"/>
      <c r="AC52" s="36">
        <v>34949</v>
      </c>
      <c r="AD52" s="36"/>
      <c r="AH52" s="3" t="s">
        <v>1</v>
      </c>
    </row>
    <row r="53" spans="4:34" x14ac:dyDescent="0.2">
      <c r="D53" s="70"/>
      <c r="Q53" s="74"/>
      <c r="R53" s="28"/>
      <c r="S53" s="28"/>
      <c r="T53" t="s">
        <v>115</v>
      </c>
      <c r="U53" s="34" t="s">
        <v>120</v>
      </c>
      <c r="V53" s="57">
        <f t="shared" si="2"/>
        <v>34848.75</v>
      </c>
      <c r="W53" s="63"/>
      <c r="X53" s="63"/>
      <c r="Y53" s="63"/>
      <c r="Z53" s="63"/>
      <c r="AA53" s="36"/>
      <c r="AB53" s="36"/>
      <c r="AC53" s="36">
        <v>34848.75</v>
      </c>
      <c r="AD53" s="36"/>
      <c r="AH53" s="3" t="s">
        <v>1</v>
      </c>
    </row>
    <row r="54" spans="4:34" x14ac:dyDescent="0.2">
      <c r="D54" s="74"/>
      <c r="R54" s="28"/>
      <c r="S54" s="28"/>
      <c r="T54" t="s">
        <v>115</v>
      </c>
      <c r="U54" s="34" t="s">
        <v>121</v>
      </c>
      <c r="V54" s="57">
        <f t="shared" si="2"/>
        <v>34941</v>
      </c>
      <c r="W54" s="63"/>
      <c r="X54" s="63"/>
      <c r="Y54" s="63"/>
      <c r="Z54" s="63"/>
      <c r="AA54" s="36"/>
      <c r="AB54" s="36"/>
      <c r="AC54" s="36">
        <v>34941</v>
      </c>
      <c r="AD54" s="36"/>
      <c r="AH54" s="3" t="s">
        <v>1</v>
      </c>
    </row>
    <row r="55" spans="4:34" x14ac:dyDescent="0.2">
      <c r="R55" s="28"/>
      <c r="S55" s="28"/>
      <c r="T55" t="s">
        <v>115</v>
      </c>
      <c r="U55" s="34" t="s">
        <v>122</v>
      </c>
      <c r="V55" s="57">
        <f t="shared" si="2"/>
        <v>34962</v>
      </c>
      <c r="W55" s="63"/>
      <c r="X55" s="63"/>
      <c r="Y55" s="63"/>
      <c r="Z55" s="63"/>
      <c r="AA55" s="36"/>
      <c r="AB55" s="36"/>
      <c r="AC55" s="36">
        <v>34962</v>
      </c>
      <c r="AD55" s="36"/>
      <c r="AH55" s="3" t="s">
        <v>1</v>
      </c>
    </row>
    <row r="56" spans="4:34" x14ac:dyDescent="0.2">
      <c r="Q56" s="70"/>
      <c r="T56" t="s">
        <v>115</v>
      </c>
      <c r="U56" s="34" t="s">
        <v>123</v>
      </c>
      <c r="V56" s="57">
        <f t="shared" si="2"/>
        <v>34955</v>
      </c>
      <c r="W56" s="63"/>
      <c r="X56" s="63"/>
      <c r="Y56" s="63"/>
      <c r="Z56" s="63"/>
      <c r="AA56" s="36"/>
      <c r="AB56" s="36"/>
      <c r="AC56" s="36">
        <v>34955</v>
      </c>
      <c r="AD56" s="36"/>
      <c r="AH56" s="3" t="s">
        <v>1</v>
      </c>
    </row>
    <row r="57" spans="4:34" x14ac:dyDescent="0.2">
      <c r="Q57" s="74"/>
      <c r="T57" t="s">
        <v>124</v>
      </c>
      <c r="U57" s="34" t="s">
        <v>125</v>
      </c>
      <c r="V57" s="50">
        <f t="shared" si="2"/>
        <v>34922</v>
      </c>
      <c r="W57" s="63"/>
      <c r="X57" s="63"/>
      <c r="Y57" s="63"/>
      <c r="Z57" s="63"/>
      <c r="AA57" s="36"/>
      <c r="AB57" s="36"/>
      <c r="AC57" s="36">
        <v>34922</v>
      </c>
      <c r="AD57" s="36"/>
      <c r="AH57" s="3" t="s">
        <v>1</v>
      </c>
    </row>
    <row r="58" spans="4:34" x14ac:dyDescent="0.2">
      <c r="T58" t="s">
        <v>117</v>
      </c>
      <c r="U58" s="34" t="s">
        <v>126</v>
      </c>
      <c r="V58" s="57">
        <f t="shared" si="2"/>
        <v>34934</v>
      </c>
      <c r="W58" s="63"/>
      <c r="X58" s="63"/>
      <c r="Y58" s="63"/>
      <c r="Z58" s="63"/>
      <c r="AA58" s="36"/>
      <c r="AB58" s="36"/>
      <c r="AC58" s="36">
        <v>34934</v>
      </c>
      <c r="AD58" s="36"/>
      <c r="AH58" s="3" t="s">
        <v>1</v>
      </c>
    </row>
    <row r="59" spans="4:34" x14ac:dyDescent="0.2">
      <c r="T59" t="s">
        <v>115</v>
      </c>
      <c r="U59" s="34" t="s">
        <v>127</v>
      </c>
      <c r="V59" s="57">
        <f t="shared" si="2"/>
        <v>34877</v>
      </c>
      <c r="W59" s="63"/>
      <c r="X59" s="63"/>
      <c r="Y59" s="63"/>
      <c r="Z59" s="63"/>
      <c r="AA59" s="36"/>
      <c r="AB59" s="36"/>
      <c r="AC59" s="36">
        <v>34877</v>
      </c>
      <c r="AD59" s="36"/>
      <c r="AH59" s="3" t="s">
        <v>1</v>
      </c>
    </row>
    <row r="60" spans="4:34" x14ac:dyDescent="0.2">
      <c r="T60" t="s">
        <v>115</v>
      </c>
      <c r="U60" s="34" t="s">
        <v>128</v>
      </c>
      <c r="V60" s="57">
        <f t="shared" si="2"/>
        <v>34996</v>
      </c>
      <c r="W60" s="63"/>
      <c r="X60" s="63"/>
      <c r="Y60" s="63"/>
      <c r="Z60" s="63"/>
      <c r="AA60" s="36"/>
      <c r="AB60" s="36"/>
      <c r="AC60" s="36">
        <v>34996</v>
      </c>
      <c r="AD60" s="36"/>
      <c r="AH60" s="3" t="s">
        <v>1</v>
      </c>
    </row>
    <row r="61" spans="4:34" x14ac:dyDescent="0.2">
      <c r="T61" t="s">
        <v>115</v>
      </c>
      <c r="U61" s="34" t="s">
        <v>129</v>
      </c>
      <c r="V61" s="57">
        <f t="shared" si="2"/>
        <v>34757</v>
      </c>
      <c r="W61" s="63"/>
      <c r="X61" s="63"/>
      <c r="Y61" s="63"/>
      <c r="Z61" s="63"/>
      <c r="AA61" s="36"/>
      <c r="AB61" s="36"/>
      <c r="AC61" s="36">
        <v>34757</v>
      </c>
      <c r="AD61" s="36"/>
      <c r="AH61" s="3" t="s">
        <v>1</v>
      </c>
    </row>
    <row r="62" spans="4:34" x14ac:dyDescent="0.2">
      <c r="T62" t="s">
        <v>117</v>
      </c>
      <c r="U62" s="34" t="s">
        <v>130</v>
      </c>
      <c r="V62" s="57">
        <f t="shared" si="2"/>
        <v>34952</v>
      </c>
      <c r="W62" s="63"/>
      <c r="X62" s="63"/>
      <c r="Y62" s="63"/>
      <c r="Z62" s="63"/>
      <c r="AA62" s="36"/>
      <c r="AB62" s="36"/>
      <c r="AC62" s="36">
        <v>34952</v>
      </c>
      <c r="AD62" s="36"/>
      <c r="AH62" s="3" t="s">
        <v>1</v>
      </c>
    </row>
    <row r="63" spans="4:34" x14ac:dyDescent="0.2">
      <c r="T63" t="s">
        <v>117</v>
      </c>
      <c r="U63" s="34" t="s">
        <v>131</v>
      </c>
      <c r="V63" s="57">
        <f t="shared" si="2"/>
        <v>34930</v>
      </c>
      <c r="W63" s="63"/>
      <c r="X63" s="63"/>
      <c r="Y63" s="63"/>
      <c r="Z63" s="63"/>
      <c r="AA63" s="36"/>
      <c r="AB63" s="36"/>
      <c r="AC63" s="36">
        <v>34930</v>
      </c>
      <c r="AD63" s="36"/>
      <c r="AH63" s="3" t="s">
        <v>1</v>
      </c>
    </row>
    <row r="64" spans="4:34" x14ac:dyDescent="0.2">
      <c r="T64" t="s">
        <v>115</v>
      </c>
      <c r="U64" s="34" t="s">
        <v>132</v>
      </c>
      <c r="V64" s="57">
        <f t="shared" si="2"/>
        <v>34951</v>
      </c>
      <c r="W64" s="63"/>
      <c r="X64" s="63"/>
      <c r="Y64" s="63"/>
      <c r="Z64" s="63"/>
      <c r="AA64" s="36"/>
      <c r="AB64" s="36"/>
      <c r="AC64" s="36">
        <v>34951</v>
      </c>
      <c r="AD64" s="36"/>
      <c r="AH64" s="3" t="s">
        <v>1</v>
      </c>
    </row>
    <row r="65" spans="12:34" x14ac:dyDescent="0.2">
      <c r="T65" t="s">
        <v>115</v>
      </c>
      <c r="U65" s="34" t="s">
        <v>133</v>
      </c>
      <c r="V65" s="57">
        <f t="shared" si="2"/>
        <v>34932</v>
      </c>
      <c r="W65" s="63"/>
      <c r="X65" s="63"/>
      <c r="Y65" s="63"/>
      <c r="Z65" s="63"/>
      <c r="AA65" s="36"/>
      <c r="AB65" s="36"/>
      <c r="AC65" s="36">
        <v>34932</v>
      </c>
      <c r="AD65" s="36"/>
      <c r="AH65" s="3" t="s">
        <v>1</v>
      </c>
    </row>
    <row r="66" spans="12:34" x14ac:dyDescent="0.2">
      <c r="T66" t="s">
        <v>134</v>
      </c>
      <c r="U66" s="56" t="s">
        <v>135</v>
      </c>
      <c r="V66" s="57">
        <f t="shared" si="2"/>
        <v>34965.5</v>
      </c>
      <c r="W66" s="63"/>
      <c r="X66" s="63"/>
      <c r="Y66" s="63"/>
      <c r="Z66" s="63"/>
      <c r="AA66" s="36"/>
      <c r="AB66" s="36"/>
      <c r="AC66" s="36"/>
      <c r="AD66" s="36">
        <v>34965.5</v>
      </c>
      <c r="AH66" s="3" t="s">
        <v>1</v>
      </c>
    </row>
    <row r="67" spans="12:34" x14ac:dyDescent="0.2">
      <c r="T67" t="s">
        <v>104</v>
      </c>
      <c r="U67" s="34" t="s">
        <v>136</v>
      </c>
      <c r="V67" s="50">
        <f t="shared" si="2"/>
        <v>34956</v>
      </c>
      <c r="W67" s="63"/>
      <c r="X67" s="63"/>
      <c r="Y67" s="63"/>
      <c r="Z67" s="63"/>
      <c r="AA67" s="36"/>
      <c r="AB67" s="36"/>
      <c r="AC67" s="36"/>
      <c r="AD67" s="54">
        <v>34956</v>
      </c>
      <c r="AH67" s="3" t="s">
        <v>1</v>
      </c>
    </row>
    <row r="68" spans="12:34" x14ac:dyDescent="0.2">
      <c r="T68" t="s">
        <v>137</v>
      </c>
      <c r="U68" s="34" t="s">
        <v>138</v>
      </c>
      <c r="V68" s="50">
        <f>SUM(W68:AD68)</f>
        <v>11800</v>
      </c>
      <c r="W68" s="63"/>
      <c r="X68" s="63"/>
      <c r="Y68" s="63"/>
      <c r="Z68" s="63"/>
      <c r="AA68" s="36"/>
      <c r="AB68" s="36"/>
      <c r="AC68" s="36"/>
      <c r="AD68" s="64">
        <v>11800</v>
      </c>
      <c r="AH68" s="3" t="s">
        <v>1</v>
      </c>
    </row>
    <row r="69" spans="12:34" x14ac:dyDescent="0.2">
      <c r="L69" s="20"/>
      <c r="T69" t="s">
        <v>112</v>
      </c>
      <c r="U69" s="34" t="s">
        <v>139</v>
      </c>
      <c r="V69" s="50">
        <f t="shared" si="2"/>
        <v>35600</v>
      </c>
      <c r="W69" s="63"/>
      <c r="X69" s="63"/>
      <c r="Y69" s="63"/>
      <c r="Z69" s="63"/>
      <c r="AA69" s="36"/>
      <c r="AB69" s="36"/>
      <c r="AC69" s="78">
        <v>35600</v>
      </c>
      <c r="AD69" s="36"/>
      <c r="AH69" s="3" t="s">
        <v>1</v>
      </c>
    </row>
    <row r="70" spans="12:34" x14ac:dyDescent="0.2">
      <c r="T70" t="s">
        <v>112</v>
      </c>
      <c r="U70" s="34" t="s">
        <v>140</v>
      </c>
      <c r="V70" s="50">
        <f t="shared" si="2"/>
        <v>39500</v>
      </c>
      <c r="W70" s="63"/>
      <c r="X70" s="63"/>
      <c r="Y70" s="63"/>
      <c r="Z70" s="63"/>
      <c r="AA70" s="36"/>
      <c r="AB70" s="36"/>
      <c r="AC70" s="78">
        <v>39500</v>
      </c>
      <c r="AD70" s="36"/>
      <c r="AH70" s="3" t="s">
        <v>1</v>
      </c>
    </row>
    <row r="71" spans="12:34" x14ac:dyDescent="0.2">
      <c r="L71" s="20"/>
      <c r="T71" t="s">
        <v>141</v>
      </c>
      <c r="U71" s="34" t="s">
        <v>142</v>
      </c>
      <c r="V71" s="50">
        <f>SUM(W71:AD71)</f>
        <v>40000</v>
      </c>
      <c r="W71" s="63"/>
      <c r="X71" s="63"/>
      <c r="Y71" s="63"/>
      <c r="Z71" s="63"/>
      <c r="AA71" s="36"/>
      <c r="AB71" s="36"/>
      <c r="AC71" s="36"/>
      <c r="AD71" s="78">
        <v>40000</v>
      </c>
      <c r="AH71" s="3" t="s">
        <v>1</v>
      </c>
    </row>
    <row r="72" spans="12:34" x14ac:dyDescent="0.2">
      <c r="U72" s="34"/>
      <c r="V72" s="50">
        <f t="shared" si="2"/>
        <v>0</v>
      </c>
      <c r="W72" s="63"/>
      <c r="X72" s="63"/>
      <c r="Y72" s="63"/>
      <c r="Z72" s="63"/>
      <c r="AA72" s="36"/>
      <c r="AB72" s="36"/>
      <c r="AC72" s="36"/>
      <c r="AD72" s="36"/>
      <c r="AH72" s="3" t="s">
        <v>1</v>
      </c>
    </row>
    <row r="73" spans="12:34" x14ac:dyDescent="0.2">
      <c r="U73" s="79"/>
      <c r="V73" s="80"/>
      <c r="W73" s="81"/>
      <c r="X73" s="81"/>
      <c r="Y73" s="81"/>
      <c r="Z73" s="81"/>
      <c r="AA73" s="82"/>
      <c r="AB73" s="82"/>
      <c r="AC73" s="82"/>
      <c r="AD73" s="82"/>
      <c r="AH73" s="3" t="s">
        <v>1</v>
      </c>
    </row>
    <row r="74" spans="12:34" x14ac:dyDescent="0.2">
      <c r="U74" s="41" t="s">
        <v>143</v>
      </c>
      <c r="V74" s="42">
        <f>SUM(V75:V85)</f>
        <v>983983</v>
      </c>
      <c r="W74" s="42"/>
      <c r="X74" s="42"/>
      <c r="Y74" s="42"/>
      <c r="Z74" s="42"/>
      <c r="AA74" s="42"/>
      <c r="AB74" s="42"/>
      <c r="AC74" s="42"/>
      <c r="AD74" s="42"/>
      <c r="AH74" s="3" t="s">
        <v>1</v>
      </c>
    </row>
    <row r="75" spans="12:34" x14ac:dyDescent="0.2">
      <c r="U75" s="56" t="s">
        <v>144</v>
      </c>
      <c r="V75" s="57">
        <f t="shared" ref="V75:V84" si="3">SUM(W75:AD75)</f>
        <v>127500</v>
      </c>
      <c r="W75" s="36">
        <f>SUM('[5]Pre-Matrix'!$S$27)</f>
        <v>127500</v>
      </c>
      <c r="X75" s="36"/>
      <c r="Y75" s="36"/>
      <c r="Z75" s="36"/>
      <c r="AA75" s="36"/>
      <c r="AB75" s="36"/>
      <c r="AC75" s="36"/>
      <c r="AD75" s="36"/>
      <c r="AH75" s="3" t="s">
        <v>1</v>
      </c>
    </row>
    <row r="76" spans="12:34" x14ac:dyDescent="0.2">
      <c r="U76" s="56" t="s">
        <v>145</v>
      </c>
      <c r="V76" s="57">
        <f t="shared" si="3"/>
        <v>62208</v>
      </c>
      <c r="X76" s="36">
        <f>SUM('[6]Pre-Matrix'!$AD$17:$AD$18)</f>
        <v>62208</v>
      </c>
      <c r="Y76" s="36"/>
      <c r="Z76" s="36"/>
      <c r="AA76" s="36"/>
      <c r="AB76" s="36"/>
      <c r="AC76" s="36"/>
      <c r="AD76" s="36"/>
      <c r="AH76" s="3" t="s">
        <v>1</v>
      </c>
    </row>
    <row r="77" spans="12:34" x14ac:dyDescent="0.2">
      <c r="U77" s="56" t="s">
        <v>146</v>
      </c>
      <c r="V77" s="57">
        <f t="shared" si="3"/>
        <v>123380</v>
      </c>
      <c r="X77" s="36">
        <f>SUM('[6]Pre-Matrix'!$AD$19,'[6]Pre-Matrix'!$AD$23)</f>
        <v>123380</v>
      </c>
      <c r="Y77" s="36"/>
      <c r="Z77" s="36"/>
      <c r="AA77" s="36"/>
      <c r="AB77" s="36"/>
      <c r="AC77" s="36"/>
      <c r="AD77" s="36"/>
      <c r="AH77" s="3" t="s">
        <v>1</v>
      </c>
    </row>
    <row r="78" spans="12:34" x14ac:dyDescent="0.2">
      <c r="U78" s="56" t="s">
        <v>147</v>
      </c>
      <c r="V78" s="57">
        <f t="shared" si="3"/>
        <v>383839</v>
      </c>
      <c r="X78" s="36">
        <f>SUM('[6]Pre-Matrix'!$X$20:$X$21)</f>
        <v>383839</v>
      </c>
      <c r="Y78" s="36"/>
      <c r="Z78" s="36"/>
      <c r="AA78" s="36"/>
      <c r="AB78" s="36"/>
      <c r="AC78" s="36"/>
      <c r="AD78" s="36"/>
      <c r="AH78" s="3" t="s">
        <v>1</v>
      </c>
    </row>
    <row r="79" spans="12:34" x14ac:dyDescent="0.2">
      <c r="U79" s="56" t="s">
        <v>148</v>
      </c>
      <c r="V79" s="57">
        <f t="shared" si="3"/>
        <v>119400</v>
      </c>
      <c r="W79" s="36"/>
      <c r="X79" s="36">
        <f>SUM('[1]Pre-Matrix'!$AE$8)</f>
        <v>119400</v>
      </c>
      <c r="Y79" s="36"/>
      <c r="Z79" s="36"/>
      <c r="AA79" s="36"/>
      <c r="AB79" s="36"/>
      <c r="AC79" s="36"/>
      <c r="AD79" s="36"/>
      <c r="AH79" s="3" t="s">
        <v>1</v>
      </c>
    </row>
    <row r="80" spans="12:34" x14ac:dyDescent="0.2">
      <c r="U80" s="34" t="s">
        <v>149</v>
      </c>
      <c r="V80" s="50">
        <f t="shared" si="3"/>
        <v>99746</v>
      </c>
      <c r="W80" s="36"/>
      <c r="X80" s="36"/>
      <c r="Y80" s="36"/>
      <c r="Z80" s="83">
        <v>99746</v>
      </c>
      <c r="AA80" s="36"/>
      <c r="AB80" s="36"/>
      <c r="AC80" s="36"/>
      <c r="AD80" s="36"/>
      <c r="AH80" s="3" t="s">
        <v>1</v>
      </c>
    </row>
    <row r="81" spans="21:34" x14ac:dyDescent="0.2">
      <c r="U81" s="34" t="s">
        <v>150</v>
      </c>
      <c r="V81" s="50">
        <f t="shared" si="3"/>
        <v>49910</v>
      </c>
      <c r="W81" s="36"/>
      <c r="X81" s="36"/>
      <c r="Y81" s="39">
        <f>'[2]Pre-Matrix'!$Z$15</f>
        <v>49910</v>
      </c>
      <c r="Z81" s="36"/>
      <c r="AA81" s="36"/>
      <c r="AB81" s="36"/>
      <c r="AC81" s="36"/>
      <c r="AD81" s="36"/>
      <c r="AH81" s="3" t="s">
        <v>1</v>
      </c>
    </row>
    <row r="82" spans="21:34" x14ac:dyDescent="0.2">
      <c r="U82" s="34" t="s">
        <v>151</v>
      </c>
      <c r="V82" s="50">
        <f t="shared" si="3"/>
        <v>3000</v>
      </c>
      <c r="W82" s="36"/>
      <c r="X82" s="36"/>
      <c r="Y82" s="39">
        <f>'[2]Pre-Matrix'!$Z$20</f>
        <v>3000</v>
      </c>
      <c r="Z82" s="36"/>
      <c r="AA82" s="36"/>
      <c r="AB82" s="36"/>
      <c r="AC82" s="36"/>
      <c r="AD82" s="36"/>
      <c r="AH82" s="3" t="s">
        <v>1</v>
      </c>
    </row>
    <row r="83" spans="21:34" x14ac:dyDescent="0.2">
      <c r="U83" s="34" t="s">
        <v>152</v>
      </c>
      <c r="V83" s="50">
        <f t="shared" si="3"/>
        <v>15000</v>
      </c>
      <c r="W83" s="36"/>
      <c r="X83" s="36"/>
      <c r="Y83" s="39">
        <v>15000</v>
      </c>
      <c r="Z83" s="36"/>
      <c r="AA83" s="36"/>
      <c r="AB83" s="36"/>
      <c r="AC83" s="36"/>
      <c r="AD83" s="36"/>
      <c r="AH83" s="3" t="s">
        <v>1</v>
      </c>
    </row>
    <row r="84" spans="21:34" x14ac:dyDescent="0.2">
      <c r="U84" s="56"/>
      <c r="V84" s="50">
        <f t="shared" si="3"/>
        <v>0</v>
      </c>
      <c r="W84" s="36"/>
      <c r="X84" s="36"/>
      <c r="Y84" s="36"/>
      <c r="Z84" s="36"/>
      <c r="AA84" s="36"/>
      <c r="AB84" s="36"/>
      <c r="AC84" s="36"/>
      <c r="AD84" s="36"/>
      <c r="AH84" s="3" t="s">
        <v>1</v>
      </c>
    </row>
    <row r="85" spans="21:34" x14ac:dyDescent="0.2">
      <c r="U85" s="84"/>
      <c r="V85" s="80"/>
      <c r="W85" s="82"/>
      <c r="X85" s="82"/>
      <c r="Y85" s="82"/>
      <c r="Z85" s="82"/>
      <c r="AA85" s="82"/>
      <c r="AB85" s="82"/>
      <c r="AC85" s="82"/>
      <c r="AD85" s="82"/>
      <c r="AH85" s="3" t="s">
        <v>1</v>
      </c>
    </row>
    <row r="86" spans="21:34" x14ac:dyDescent="0.2">
      <c r="U86" s="41" t="s">
        <v>153</v>
      </c>
      <c r="V86" s="42">
        <f>SUM(V87)</f>
        <v>0</v>
      </c>
      <c r="W86" s="32"/>
      <c r="X86" s="32"/>
      <c r="Y86" s="32"/>
      <c r="Z86" s="32"/>
      <c r="AA86" s="32"/>
      <c r="AB86" s="32"/>
      <c r="AC86" s="32"/>
      <c r="AD86" s="32"/>
      <c r="AH86" s="3" t="s">
        <v>1</v>
      </c>
    </row>
    <row r="87" spans="21:34" x14ac:dyDescent="0.2">
      <c r="U87" s="79"/>
      <c r="V87" s="80"/>
      <c r="W87" s="82"/>
      <c r="X87" s="82"/>
      <c r="Y87" s="82"/>
      <c r="Z87" s="82"/>
      <c r="AA87" s="82"/>
      <c r="AB87" s="82"/>
      <c r="AC87" s="82"/>
      <c r="AD87" s="82"/>
      <c r="AH87" s="3" t="s">
        <v>1</v>
      </c>
    </row>
    <row r="88" spans="21:34" x14ac:dyDescent="0.2">
      <c r="U88" s="49" t="s">
        <v>154</v>
      </c>
      <c r="V88" s="42">
        <f>SUM(V13,V17,V19,V23,V28,V47,V39,V74,V86)</f>
        <v>5759557.0999999996</v>
      </c>
      <c r="W88" s="85">
        <f t="shared" ref="W88:AD88" si="4">SUM(W13:W87)</f>
        <v>162968.35</v>
      </c>
      <c r="X88" s="85">
        <f t="shared" si="4"/>
        <v>1070534</v>
      </c>
      <c r="Y88" s="85">
        <f t="shared" si="4"/>
        <v>361225</v>
      </c>
      <c r="Z88" s="85">
        <f t="shared" si="4"/>
        <v>2140477</v>
      </c>
      <c r="AA88" s="85">
        <f t="shared" si="4"/>
        <v>259374</v>
      </c>
      <c r="AB88" s="85">
        <f t="shared" si="4"/>
        <v>136741</v>
      </c>
      <c r="AC88" s="85">
        <f>SUM(AC14:AC87)</f>
        <v>1392805.75</v>
      </c>
      <c r="AD88" s="85">
        <f t="shared" si="4"/>
        <v>235432</v>
      </c>
      <c r="AH88" s="3" t="s">
        <v>1</v>
      </c>
    </row>
    <row r="89" spans="21:34" x14ac:dyDescent="0.2">
      <c r="Z89" s="20"/>
      <c r="AH89" s="3" t="s">
        <v>1</v>
      </c>
    </row>
    <row r="90" spans="21:34" x14ac:dyDescent="0.2">
      <c r="U90" s="6" t="s">
        <v>155</v>
      </c>
      <c r="V90" s="19">
        <f>SUM(W90:AD90)</f>
        <v>5759557.0999999996</v>
      </c>
      <c r="W90" s="20">
        <f t="shared" ref="W90:AD90" si="5">W88</f>
        <v>162968.35</v>
      </c>
      <c r="X90" s="20">
        <f t="shared" si="5"/>
        <v>1070534</v>
      </c>
      <c r="Y90" s="20">
        <f t="shared" si="5"/>
        <v>361225</v>
      </c>
      <c r="Z90" s="20">
        <f t="shared" si="5"/>
        <v>2140477</v>
      </c>
      <c r="AA90" s="20">
        <f t="shared" si="5"/>
        <v>259374</v>
      </c>
      <c r="AB90" s="20">
        <f t="shared" si="5"/>
        <v>136741</v>
      </c>
      <c r="AC90" s="20">
        <f t="shared" si="5"/>
        <v>1392805.75</v>
      </c>
      <c r="AD90" s="20">
        <f t="shared" si="5"/>
        <v>235432</v>
      </c>
      <c r="AH90" s="3" t="s">
        <v>1</v>
      </c>
    </row>
    <row r="91" spans="21:34" x14ac:dyDescent="0.2">
      <c r="U91" s="6" t="s">
        <v>156</v>
      </c>
      <c r="V91" s="19">
        <f>SUM(W91:AD91)</f>
        <v>1484749</v>
      </c>
      <c r="W91" s="2"/>
      <c r="X91" s="2"/>
      <c r="Y91" s="2">
        <f>SUM(Y32,Y33,Y34,Y41,Y42,Y81,Y82,Y83)</f>
        <v>223640</v>
      </c>
      <c r="Z91" s="2">
        <f>SUM(Z48,Z80)</f>
        <v>309612</v>
      </c>
      <c r="AA91" s="2">
        <v>0</v>
      </c>
      <c r="AB91" s="2">
        <f>SUM(AB17,AB26,AB36,AB43)</f>
        <v>136741</v>
      </c>
      <c r="AC91" s="2">
        <f>SUM(AC15,AC37,AC69,AC70,)</f>
        <v>685760</v>
      </c>
      <c r="AD91" s="2">
        <f>SUM(AD44,AD45,AD67,AD68,AD71)</f>
        <v>128996</v>
      </c>
      <c r="AH91" s="3" t="s">
        <v>1</v>
      </c>
    </row>
    <row r="92" spans="21:34" x14ac:dyDescent="0.2">
      <c r="U92" s="86" t="s">
        <v>157</v>
      </c>
      <c r="V92" s="20"/>
      <c r="AH92" s="3" t="s">
        <v>1</v>
      </c>
    </row>
    <row r="93" spans="21:34" x14ac:dyDescent="0.2">
      <c r="U93" s="86" t="s">
        <v>158</v>
      </c>
      <c r="V93" s="20"/>
      <c r="AH93" s="3" t="s">
        <v>1</v>
      </c>
    </row>
    <row r="94" spans="21:34" x14ac:dyDescent="0.2">
      <c r="AH94" s="3" t="s">
        <v>1</v>
      </c>
    </row>
    <row r="95" spans="21:34" x14ac:dyDescent="0.2">
      <c r="AH95" s="3" t="s">
        <v>1</v>
      </c>
    </row>
    <row r="96" spans="21:34" x14ac:dyDescent="0.2">
      <c r="AH96" s="3" t="s">
        <v>1</v>
      </c>
    </row>
    <row r="97" spans="1:34" x14ac:dyDescent="0.2">
      <c r="AH97" s="3" t="s">
        <v>1</v>
      </c>
    </row>
    <row r="98" spans="1:34" x14ac:dyDescent="0.2">
      <c r="AH98" s="3" t="s">
        <v>1</v>
      </c>
    </row>
    <row r="99" spans="1:34" x14ac:dyDescent="0.2">
      <c r="AH99" s="3" t="s">
        <v>1</v>
      </c>
    </row>
    <row r="100" spans="1:34" x14ac:dyDescent="0.2">
      <c r="F100" s="87" t="s">
        <v>1</v>
      </c>
      <c r="G100" s="87" t="s">
        <v>1</v>
      </c>
      <c r="H100" s="87" t="s">
        <v>1</v>
      </c>
      <c r="I100" s="87" t="s">
        <v>1</v>
      </c>
      <c r="J100" s="87" t="s">
        <v>1</v>
      </c>
      <c r="K100" s="87" t="s">
        <v>1</v>
      </c>
      <c r="L100" s="87" t="s">
        <v>1</v>
      </c>
      <c r="M100" s="87" t="s">
        <v>1</v>
      </c>
      <c r="N100" s="87" t="s">
        <v>1</v>
      </c>
      <c r="O100" s="87" t="s">
        <v>1</v>
      </c>
      <c r="P100" s="87" t="s">
        <v>1</v>
      </c>
      <c r="Q100" s="87" t="s">
        <v>1</v>
      </c>
      <c r="R100" s="87" t="s">
        <v>1</v>
      </c>
      <c r="S100" s="87" t="s">
        <v>1</v>
      </c>
      <c r="T100" s="87" t="s">
        <v>1</v>
      </c>
      <c r="U100" s="87" t="s">
        <v>1</v>
      </c>
      <c r="V100" s="87" t="s">
        <v>1</v>
      </c>
      <c r="W100" s="87" t="s">
        <v>1</v>
      </c>
      <c r="X100" s="87" t="s">
        <v>1</v>
      </c>
      <c r="Y100" s="87" t="s">
        <v>1</v>
      </c>
      <c r="Z100" s="87" t="s">
        <v>1</v>
      </c>
      <c r="AA100" s="87" t="s">
        <v>1</v>
      </c>
      <c r="AB100" s="87" t="s">
        <v>1</v>
      </c>
      <c r="AC100" s="87" t="s">
        <v>1</v>
      </c>
      <c r="AD100" s="87" t="s">
        <v>1</v>
      </c>
      <c r="AE100" s="87" t="s">
        <v>1</v>
      </c>
      <c r="AF100" s="87" t="s">
        <v>1</v>
      </c>
      <c r="AG100" s="87" t="s">
        <v>1</v>
      </c>
      <c r="AH100" s="88" t="s">
        <v>1</v>
      </c>
    </row>
    <row r="101" spans="1:34" x14ac:dyDescent="0.2">
      <c r="A101" s="87" t="s">
        <v>1</v>
      </c>
      <c r="B101" s="87" t="s">
        <v>1</v>
      </c>
      <c r="C101" s="87" t="s">
        <v>1</v>
      </c>
      <c r="D101" s="87" t="s">
        <v>1</v>
      </c>
      <c r="E101" s="87" t="s">
        <v>1</v>
      </c>
    </row>
  </sheetData>
  <mergeCells count="7">
    <mergeCell ref="A8:E8"/>
    <mergeCell ref="N8:R8"/>
    <mergeCell ref="U8:AA8"/>
    <mergeCell ref="A9:E9"/>
    <mergeCell ref="G9:L9"/>
    <mergeCell ref="N9:R9"/>
    <mergeCell ref="U9:AA9"/>
  </mergeCells>
  <pageMargins left="0.75" right="0.75" top="0.21" bottom="0.75" header="0.12" footer="0.5"/>
  <pageSetup fitToHeight="0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sef-util. -2024</vt:lpstr>
      <vt:lpstr>'sef-util. 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2024-05-27T06:11:59Z</dcterms:created>
  <dcterms:modified xsi:type="dcterms:W3CDTF">2024-05-27T06:12:15Z</dcterms:modified>
</cp:coreProperties>
</file>