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h 2022\"/>
    </mc:Choice>
  </mc:AlternateContent>
  <bookViews>
    <workbookView xWindow="0" yWindow="0" windowWidth="20490" windowHeight="7455"/>
  </bookViews>
  <sheets>
    <sheet name="20%-2022" sheetId="1" r:id="rId1"/>
  </sheets>
  <externalReferences>
    <externalReference r:id="rId2"/>
  </externalReferences>
  <definedNames>
    <definedName name="_xlnm.Print_Area" localSheetId="0">'20%-2022'!$A$1:$L$85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K74" i="1"/>
  <c r="H74" i="1"/>
  <c r="I73" i="1"/>
  <c r="H73" i="1" s="1"/>
  <c r="I70" i="1"/>
  <c r="L70" i="1" s="1"/>
  <c r="D70" i="1"/>
  <c r="K69" i="1"/>
  <c r="I69" i="1"/>
  <c r="H69" i="1"/>
  <c r="K67" i="1"/>
  <c r="R66" i="1"/>
  <c r="Q66" i="1"/>
  <c r="K66" i="1"/>
  <c r="I66" i="1"/>
  <c r="R64" i="1"/>
  <c r="Q64" i="1"/>
  <c r="K64" i="1"/>
  <c r="I64" i="1"/>
  <c r="K63" i="1"/>
  <c r="R61" i="1"/>
  <c r="Q61" i="1"/>
  <c r="K61" i="1"/>
  <c r="K60" i="1"/>
  <c r="Q58" i="1"/>
  <c r="K58" i="1"/>
  <c r="K57" i="1"/>
  <c r="K56" i="1"/>
  <c r="H56" i="1"/>
  <c r="K55" i="1"/>
  <c r="H55" i="1"/>
  <c r="K54" i="1"/>
  <c r="H54" i="1"/>
  <c r="R53" i="1"/>
  <c r="K53" i="1"/>
  <c r="H53" i="1"/>
  <c r="K52" i="1"/>
  <c r="L52" i="1" s="1"/>
  <c r="I52" i="1"/>
  <c r="H52" i="1"/>
  <c r="H51" i="1"/>
  <c r="L50" i="1"/>
  <c r="K50" i="1"/>
  <c r="H50" i="1"/>
  <c r="D47" i="1"/>
  <c r="D77" i="1" s="1"/>
  <c r="K46" i="1"/>
  <c r="H46" i="1"/>
  <c r="K45" i="1"/>
  <c r="H45" i="1"/>
  <c r="K44" i="1"/>
  <c r="H44" i="1"/>
  <c r="K43" i="1"/>
  <c r="H43" i="1"/>
  <c r="K42" i="1"/>
  <c r="H42" i="1"/>
  <c r="K41" i="1"/>
  <c r="H41" i="1"/>
  <c r="AG40" i="1"/>
  <c r="AE40" i="1"/>
  <c r="Z40" i="1"/>
  <c r="K40" i="1"/>
  <c r="H40" i="1"/>
  <c r="K39" i="1"/>
  <c r="H39" i="1"/>
  <c r="AG38" i="1"/>
  <c r="AE38" i="1"/>
  <c r="Z38" i="1"/>
  <c r="K38" i="1"/>
  <c r="H38" i="1"/>
  <c r="AG37" i="1"/>
  <c r="R37" i="1"/>
  <c r="K37" i="1"/>
  <c r="H37" i="1"/>
  <c r="AG36" i="1"/>
  <c r="R36" i="1"/>
  <c r="K36" i="1"/>
  <c r="H36" i="1"/>
  <c r="I35" i="1"/>
  <c r="H35" i="1" s="1"/>
  <c r="K34" i="1"/>
  <c r="H34" i="1"/>
  <c r="AG33" i="1"/>
  <c r="AE33" i="1"/>
  <c r="Z33" i="1"/>
  <c r="I33" i="1"/>
  <c r="H33" i="1" s="1"/>
  <c r="K32" i="1"/>
  <c r="H32" i="1"/>
  <c r="K31" i="1"/>
  <c r="I30" i="1"/>
  <c r="K30" i="1" s="1"/>
  <c r="K29" i="1"/>
  <c r="I29" i="1"/>
  <c r="H29" i="1"/>
  <c r="I28" i="1"/>
  <c r="H28" i="1" s="1"/>
  <c r="K27" i="1"/>
  <c r="I27" i="1"/>
  <c r="I47" i="1" s="1"/>
  <c r="L47" i="1" s="1"/>
  <c r="D24" i="1"/>
  <c r="K23" i="1"/>
  <c r="H23" i="1"/>
  <c r="K22" i="1"/>
  <c r="I22" i="1"/>
  <c r="R21" i="1"/>
  <c r="I21" i="1"/>
  <c r="K21" i="1" s="1"/>
  <c r="I20" i="1"/>
  <c r="H20" i="1" s="1"/>
  <c r="K19" i="1"/>
  <c r="I19" i="1"/>
  <c r="H19" i="1"/>
  <c r="K18" i="1"/>
  <c r="H18" i="1"/>
  <c r="K17" i="1"/>
  <c r="H17" i="1"/>
  <c r="K16" i="1"/>
  <c r="H16" i="1"/>
  <c r="K15" i="1"/>
  <c r="H15" i="1"/>
  <c r="K14" i="1"/>
  <c r="K13" i="1"/>
  <c r="H13" i="1"/>
  <c r="K24" i="1" l="1"/>
  <c r="K20" i="1"/>
  <c r="K28" i="1"/>
  <c r="H30" i="1"/>
  <c r="K33" i="1"/>
  <c r="K35" i="1"/>
  <c r="K70" i="1"/>
  <c r="K73" i="1"/>
  <c r="K75" i="1" s="1"/>
  <c r="I75" i="1"/>
  <c r="L75" i="1" s="1"/>
  <c r="I24" i="1"/>
  <c r="K47" i="1" l="1"/>
  <c r="K77" i="1" s="1"/>
  <c r="I77" i="1"/>
  <c r="L77" i="1" s="1"/>
  <c r="L24" i="1"/>
</calcChain>
</file>

<file path=xl/comments1.xml><?xml version="1.0" encoding="utf-8"?>
<comments xmlns="http://schemas.openxmlformats.org/spreadsheetml/2006/main">
  <authors>
    <author>RJGJ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<sst xmlns="http://schemas.openxmlformats.org/spreadsheetml/2006/main" count="381" uniqueCount="148">
  <si>
    <t>FDP Form 7-20% Component of the IRA Utilization</t>
  </si>
  <si>
    <t>cx</t>
  </si>
  <si>
    <t>UTILIZATION OF THE 20% COMPONENT OF IRA FOR DEVELOPMENT PROJECTS</t>
  </si>
  <si>
    <t>UTILIZATION OF THE 20% COMPONENT OF IRA FOR DEVELOPMENT PROJECTS  - CONTINUING PROJECTS</t>
  </si>
  <si>
    <t>3rd Quarter, CY 2022</t>
  </si>
  <si>
    <t>2nd Quarter, CY 2022</t>
  </si>
  <si>
    <t>Province, City or Municipality: North Cotabato, Matalam</t>
  </si>
  <si>
    <t>Program or Project</t>
  </si>
  <si>
    <t>Location</t>
  </si>
  <si>
    <t>Total</t>
  </si>
  <si>
    <t>Date Started</t>
  </si>
  <si>
    <t>Target</t>
  </si>
  <si>
    <t xml:space="preserve">Contract </t>
  </si>
  <si>
    <t>Project Status</t>
  </si>
  <si>
    <t>No. of</t>
  </si>
  <si>
    <t>Balance</t>
  </si>
  <si>
    <t>Check No.</t>
  </si>
  <si>
    <t>Date</t>
  </si>
  <si>
    <t>Payee</t>
  </si>
  <si>
    <t>Amount</t>
  </si>
  <si>
    <t>Due To BIR</t>
  </si>
  <si>
    <t>Completion at</t>
  </si>
  <si>
    <t>Remarks</t>
  </si>
  <si>
    <t>Budget Year</t>
  </si>
  <si>
    <t>Cost</t>
  </si>
  <si>
    <t>Completion</t>
  </si>
  <si>
    <t>% of</t>
  </si>
  <si>
    <t xml:space="preserve">Total Cost </t>
  </si>
  <si>
    <t>Extensions,</t>
  </si>
  <si>
    <t>Incurred to Date</t>
  </si>
  <si>
    <t>if any</t>
  </si>
  <si>
    <t>A</t>
  </si>
  <si>
    <t>SOCIAL DEVELOPMENT</t>
  </si>
  <si>
    <t>C</t>
  </si>
  <si>
    <t>Installation of Water System at Sitio Pangipasan</t>
  </si>
  <si>
    <t>Brgy. Lampayan</t>
  </si>
  <si>
    <t>B</t>
  </si>
  <si>
    <t>ECONOMIC DEVELOPMENT (Infra-support)</t>
  </si>
  <si>
    <t>Construction of Water System at Purok 1</t>
  </si>
  <si>
    <t>Brgy. New Abra</t>
  </si>
  <si>
    <t>Completed</t>
  </si>
  <si>
    <t>Road rehabilitation at Prk Marang - Boundary Pinamaton Road</t>
  </si>
  <si>
    <t>C.Y. 2019</t>
  </si>
  <si>
    <t>Expansion of Latagan Potable Water System</t>
  </si>
  <si>
    <t>Brgy. Latagan</t>
  </si>
  <si>
    <t>New Alimodian (side 3kms)</t>
  </si>
  <si>
    <t>Expansion of Napasaan Potable Water System</t>
  </si>
  <si>
    <t>Brgy. Kibia</t>
  </si>
  <si>
    <t>Construction of 8ft. X 8ft. Reservoir for Potable Water System</t>
  </si>
  <si>
    <t>Brgy. Linao</t>
  </si>
  <si>
    <t>Construction of Reservoir for Potable Water System</t>
  </si>
  <si>
    <t>Brgy. Manupal</t>
  </si>
  <si>
    <t>Aid to Improvement of Child Development Center</t>
  </si>
  <si>
    <t>SD7</t>
  </si>
  <si>
    <t>2022.09.28</t>
  </si>
  <si>
    <t>CMC-MPC</t>
  </si>
  <si>
    <t>Materials purchased</t>
  </si>
  <si>
    <t>Aid to Construction of Purok Centro Barangay Health Station</t>
  </si>
  <si>
    <t>Brgy. Taguranao</t>
  </si>
  <si>
    <t>SD8</t>
  </si>
  <si>
    <t>2022.08.15</t>
  </si>
  <si>
    <t>Aid to Renovation of Child Development Center</t>
  </si>
  <si>
    <t>Brgy. West Patadon</t>
  </si>
  <si>
    <t>2022.09.26</t>
  </si>
  <si>
    <t>JDL</t>
  </si>
  <si>
    <t>320L Diesl used for DT</t>
  </si>
  <si>
    <t>Aid to Improvement of Multi-Purpose Building</t>
  </si>
  <si>
    <t>Brgy. Minamaing</t>
  </si>
  <si>
    <t>2022.08.10</t>
  </si>
  <si>
    <t>Construction of Potable Water System</t>
  </si>
  <si>
    <t>Brgy. Kabulacan</t>
  </si>
  <si>
    <t>Sub-total (Social)</t>
  </si>
  <si>
    <t>PPAs for COVID-19 Vaccination (Summary)</t>
  </si>
  <si>
    <t>Procurement of COVID-19 Vaccination Supplies</t>
  </si>
  <si>
    <t>2022.08.08</t>
  </si>
  <si>
    <t>IT and Comm'n Eqpt for  COVID-19 Program</t>
  </si>
  <si>
    <t>Procurement of COVID-19 Vaccines</t>
  </si>
  <si>
    <t>2022.08.03</t>
  </si>
  <si>
    <t>GOLDMAN'S ENTERPRISE</t>
  </si>
  <si>
    <t>Medical Supplies for COVID19 PPA</t>
  </si>
  <si>
    <t>Monitoring of Vaccines for AEFI</t>
  </si>
  <si>
    <t>Provision of Meals of Health Personnel and Vaccinnee during Vaccination</t>
  </si>
  <si>
    <t>2022.08.18</t>
  </si>
  <si>
    <t>ZOELARA'S FOOD HOUSE</t>
  </si>
  <si>
    <t>Internet Subscription Expenses</t>
  </si>
  <si>
    <t>Provision of Fuel for the Transport of Vaccines and Vaccinee</t>
  </si>
  <si>
    <t>JDL Gasoline Station</t>
  </si>
  <si>
    <t>Fuel consumed for COVID19 PPA</t>
  </si>
  <si>
    <t>Sub-total (Economic)</t>
  </si>
  <si>
    <t>Provision of Storage for COVID-19 Vaccines</t>
  </si>
  <si>
    <t>Conduct of Information and Education Campaign on COVID-19 Vaccines</t>
  </si>
  <si>
    <t>ENVIRONMENTAL MANAGEMENT(9000)</t>
  </si>
  <si>
    <t>COVID-12</t>
  </si>
  <si>
    <t>2022.09.19</t>
  </si>
  <si>
    <t>J'GLE Papershoppe and Gen'l Merch</t>
  </si>
  <si>
    <t>TV Set and Portable Speaker</t>
  </si>
  <si>
    <t>Proper Disposal of Infectious Wastes</t>
  </si>
  <si>
    <t>COVID-19</t>
  </si>
  <si>
    <t>2022.09.01</t>
  </si>
  <si>
    <t>HARGEN Printing Shop</t>
  </si>
  <si>
    <t>Tarps for COVID-19 IEC Materials</t>
  </si>
  <si>
    <t>Miscellaneous Expenses (Payment for Light and Water Bill of the Vaccination Venue)</t>
  </si>
  <si>
    <t>Sub-total (Environmental)</t>
  </si>
  <si>
    <t>Provision of Honorarium for Medical Doctor Attending to COVID-19 Vaccinees</t>
  </si>
  <si>
    <t>Procurement of PPEs for COVID-19 Frontliners</t>
  </si>
  <si>
    <t>We hereby certify that we have reviewed the contents and hereby attest to the veracity and correctness of the data or information contained in this document.</t>
  </si>
  <si>
    <t>Procurement of Rapid Testing Kits and Disinfectants for COVID-19 Response</t>
  </si>
  <si>
    <t>Provision of Food and Medicine Assistance to Quarantined Families due to COVID-19</t>
  </si>
  <si>
    <t>SAMUEL F. FAELDONIA</t>
  </si>
  <si>
    <t>OSCAR M. VALDEVIESO</t>
  </si>
  <si>
    <t>Sub-total (COVID-19 Vaccination Summary)</t>
  </si>
  <si>
    <t>Municipal Budget Officer</t>
  </si>
  <si>
    <t>Municipal Mayor</t>
  </si>
  <si>
    <t>Construction of F. Valdevieso Solar Dryer</t>
  </si>
  <si>
    <t>Brgy. New Bugasong</t>
  </si>
  <si>
    <t>Construction of D. Almarines Solar Dryer</t>
  </si>
  <si>
    <t>ED27</t>
  </si>
  <si>
    <t>Construction of Kidama Solar Dryer</t>
  </si>
  <si>
    <t>Brgy. Kidama</t>
  </si>
  <si>
    <t>695L of Diesel used for DT</t>
  </si>
  <si>
    <t>Construction of Purok 2 Solar Dryer</t>
  </si>
  <si>
    <t>Construction of Purok 1 Solar Dryer</t>
  </si>
  <si>
    <t>Construction of Purok 4 Solar Dryer</t>
  </si>
  <si>
    <t>Additional 370Ln.m. Concreting of Kibia-Latagan Road</t>
  </si>
  <si>
    <t>Kibia-Latagan Road</t>
  </si>
  <si>
    <t>Additional 200Ln.m. Concreting of Linao-Bangbang via Kinilid Road</t>
  </si>
  <si>
    <t>2022.08.31</t>
  </si>
  <si>
    <t>Huesage Construction</t>
  </si>
  <si>
    <t>Concreting of 200 Ln.m. Central Malamote-SLF Road</t>
  </si>
  <si>
    <t>Brgy. Central Malamote</t>
  </si>
  <si>
    <t>Concreting of 200 Ln.m. Dalapitan-New Pandan via Purok Bayabas Road</t>
  </si>
  <si>
    <t>Brgy. New Pandan</t>
  </si>
  <si>
    <t>2022.08.25</t>
  </si>
  <si>
    <t>Concreting of 200 Ln.m. Central Malamote-Taculen Road</t>
  </si>
  <si>
    <t>Brgy. Taculen</t>
  </si>
  <si>
    <t>Additional Concreting of 250 Ln.m. Highway-Junction Pinamaton Road</t>
  </si>
  <si>
    <t>Brgy. Pinamaton</t>
  </si>
  <si>
    <t>Concreting of 400 Ln.m. Taguranao-Arakan Road</t>
  </si>
  <si>
    <t>Concreting of 200 Ln.m. Lower Malamote-New Pandan Road</t>
  </si>
  <si>
    <t>Brgy. Lower Malamote</t>
  </si>
  <si>
    <t>Loan Repayment to DBP</t>
  </si>
  <si>
    <t>DBP</t>
  </si>
  <si>
    <t>principal</t>
  </si>
  <si>
    <t>interest</t>
  </si>
  <si>
    <t>grt</t>
  </si>
  <si>
    <t>Aid to SLF Operation and Garbage Collections</t>
  </si>
  <si>
    <t>Rehab of Cell-1 SLF Site</t>
  </si>
  <si>
    <t>Support to Reforestation Program (National Greening and Earth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</si>
</sst>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2" fillId="0" borderId="1" xfId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4" fontId="2" fillId="0" borderId="8" xfId="1" applyFont="1" applyBorder="1" applyAlignment="1">
      <alignment horizontal="center"/>
    </xf>
    <xf numFmtId="10" fontId="2" fillId="0" borderId="8" xfId="0" applyNumberFormat="1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0" fontId="2" fillId="0" borderId="11" xfId="0" applyNumberFormat="1" applyFont="1" applyBorder="1" applyAlignment="1">
      <alignment horizontal="center" vertical="center"/>
    </xf>
    <xf numFmtId="164" fontId="2" fillId="0" borderId="11" xfId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2" xfId="0" quotePrefix="1" applyFont="1" applyFill="1" applyBorder="1" applyAlignment="1">
      <alignment horizontal="left"/>
    </xf>
    <xf numFmtId="0" fontId="2" fillId="2" borderId="12" xfId="0" quotePrefix="1" applyFont="1" applyFill="1" applyBorder="1" applyAlignment="1">
      <alignment horizontal="center"/>
    </xf>
    <xf numFmtId="164" fontId="2" fillId="2" borderId="12" xfId="0" quotePrefix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164" fontId="2" fillId="0" borderId="12" xfId="1" quotePrefix="1" applyFont="1" applyBorder="1" applyAlignment="1">
      <alignment horizontal="center"/>
    </xf>
    <xf numFmtId="0" fontId="2" fillId="0" borderId="12" xfId="0" applyFont="1" applyBorder="1"/>
    <xf numFmtId="164" fontId="2" fillId="0" borderId="12" xfId="1" applyFont="1" applyBorder="1"/>
    <xf numFmtId="10" fontId="2" fillId="0" borderId="12" xfId="0" applyNumberFormat="1" applyFont="1" applyBorder="1" applyAlignment="1">
      <alignment horizontal="center" vertical="center"/>
    </xf>
    <xf numFmtId="39" fontId="5" fillId="0" borderId="12" xfId="1" quotePrefix="1" applyNumberFormat="1" applyFont="1" applyBorder="1" applyAlignment="1">
      <alignment horizontal="right" vertical="center"/>
    </xf>
    <xf numFmtId="10" fontId="2" fillId="0" borderId="12" xfId="2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164" fontId="6" fillId="2" borderId="11" xfId="1" applyFont="1" applyFill="1" applyBorder="1" applyAlignment="1">
      <alignment horizontal="center" vertical="center"/>
    </xf>
    <xf numFmtId="164" fontId="6" fillId="2" borderId="11" xfId="1" applyFont="1" applyFill="1" applyBorder="1"/>
    <xf numFmtId="164" fontId="6" fillId="2" borderId="12" xfId="1" applyFont="1" applyFill="1" applyBorder="1"/>
    <xf numFmtId="10" fontId="6" fillId="2" borderId="12" xfId="1" applyNumberFormat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/>
    </xf>
    <xf numFmtId="164" fontId="5" fillId="0" borderId="12" xfId="1" applyFont="1" applyBorder="1"/>
    <xf numFmtId="39" fontId="5" fillId="0" borderId="12" xfId="1" quotePrefix="1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8" xfId="0" applyFont="1" applyBorder="1"/>
    <xf numFmtId="164" fontId="5" fillId="4" borderId="12" xfId="1" applyFont="1" applyFill="1" applyBorder="1"/>
    <xf numFmtId="0" fontId="2" fillId="4" borderId="12" xfId="0" applyFont="1" applyFill="1" applyBorder="1"/>
    <xf numFmtId="164" fontId="2" fillId="4" borderId="12" xfId="1" applyFont="1" applyFill="1" applyBorder="1"/>
    <xf numFmtId="10" fontId="2" fillId="4" borderId="1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4" fontId="5" fillId="0" borderId="3" xfId="1" applyFont="1" applyBorder="1"/>
    <xf numFmtId="14" fontId="2" fillId="0" borderId="0" xfId="0" applyNumberFormat="1" applyFont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164" fontId="5" fillId="0" borderId="3" xfId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3" xfId="1" applyFont="1" applyBorder="1" applyAlignment="1">
      <alignment horizontal="right" vertical="center"/>
    </xf>
    <xf numFmtId="10" fontId="2" fillId="0" borderId="3" xfId="0" applyNumberFormat="1" applyFont="1" applyBorder="1" applyAlignment="1">
      <alignment horizontal="center" vertical="center"/>
    </xf>
    <xf numFmtId="39" fontId="5" fillId="0" borderId="3" xfId="1" quotePrefix="1" applyNumberFormat="1" applyFont="1" applyFill="1" applyBorder="1" applyAlignment="1">
      <alignment horizontal="right" vertical="center"/>
    </xf>
    <xf numFmtId="164" fontId="2" fillId="0" borderId="3" xfId="1" applyFont="1" applyBorder="1" applyAlignment="1">
      <alignment horizontal="center" vertical="center"/>
    </xf>
    <xf numFmtId="164" fontId="5" fillId="0" borderId="11" xfId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64" fontId="2" fillId="0" borderId="11" xfId="1" applyFont="1" applyBorder="1" applyAlignment="1">
      <alignment horizontal="right" vertical="center"/>
    </xf>
    <xf numFmtId="10" fontId="2" fillId="0" borderId="11" xfId="0" applyNumberFormat="1" applyFont="1" applyBorder="1" applyAlignment="1">
      <alignment horizontal="center" vertical="center"/>
    </xf>
    <xf numFmtId="39" fontId="5" fillId="0" borderId="11" xfId="1" quotePrefix="1" applyNumberFormat="1" applyFont="1" applyFill="1" applyBorder="1" applyAlignment="1">
      <alignment horizontal="right" vertical="center"/>
    </xf>
    <xf numFmtId="164" fontId="2" fillId="0" borderId="11" xfId="1" applyFont="1" applyBorder="1" applyAlignment="1">
      <alignment horizontal="center" vertical="center"/>
    </xf>
    <xf numFmtId="0" fontId="5" fillId="5" borderId="12" xfId="0" applyFont="1" applyFill="1" applyBorder="1"/>
    <xf numFmtId="0" fontId="7" fillId="5" borderId="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6" fillId="5" borderId="12" xfId="1" applyFont="1" applyFill="1" applyBorder="1"/>
    <xf numFmtId="0" fontId="2" fillId="5" borderId="12" xfId="0" applyFont="1" applyFill="1" applyBorder="1"/>
    <xf numFmtId="164" fontId="2" fillId="5" borderId="12" xfId="1" applyFont="1" applyFill="1" applyBorder="1"/>
    <xf numFmtId="10" fontId="2" fillId="5" borderId="12" xfId="0" applyNumberFormat="1" applyFont="1" applyFill="1" applyBorder="1" applyAlignment="1">
      <alignment horizontal="center" vertical="center"/>
    </xf>
    <xf numFmtId="39" fontId="6" fillId="5" borderId="12" xfId="1" quotePrefix="1" applyNumberFormat="1" applyFont="1" applyFill="1" applyBorder="1" applyAlignment="1">
      <alignment horizontal="right" vertical="center"/>
    </xf>
    <xf numFmtId="164" fontId="3" fillId="5" borderId="12" xfId="1" applyFont="1" applyFill="1" applyBorder="1"/>
    <xf numFmtId="10" fontId="8" fillId="5" borderId="12" xfId="2" applyNumberFormat="1" applyFont="1" applyFill="1" applyBorder="1" applyAlignment="1">
      <alignment horizontal="center"/>
    </xf>
    <xf numFmtId="164" fontId="2" fillId="0" borderId="3" xfId="1" applyFont="1" applyBorder="1" applyAlignment="1">
      <alignment horizontal="right" vertical="center"/>
    </xf>
    <xf numFmtId="0" fontId="5" fillId="0" borderId="4" xfId="0" applyFont="1" applyFill="1" applyBorder="1"/>
    <xf numFmtId="0" fontId="9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5" fillId="0" borderId="3" xfId="1" applyFont="1" applyFill="1" applyBorder="1"/>
    <xf numFmtId="0" fontId="2" fillId="0" borderId="12" xfId="0" applyFont="1" applyFill="1" applyBorder="1"/>
    <xf numFmtId="164" fontId="2" fillId="0" borderId="12" xfId="1" applyFont="1" applyFill="1" applyBorder="1"/>
    <xf numFmtId="10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/>
    <xf numFmtId="164" fontId="2" fillId="0" borderId="0" xfId="1" applyFont="1" applyFill="1"/>
    <xf numFmtId="164" fontId="2" fillId="0" borderId="11" xfId="1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39" fontId="5" fillId="0" borderId="3" xfId="1" quotePrefix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9" fontId="5" fillId="0" borderId="11" xfId="1" quotePrefix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164" fontId="5" fillId="0" borderId="12" xfId="1" applyFont="1" applyBorder="1" applyAlignment="1">
      <alignment horizontal="center"/>
    </xf>
    <xf numFmtId="39" fontId="5" fillId="0" borderId="11" xfId="1" quotePrefix="1" applyNumberFormat="1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164" fontId="5" fillId="2" borderId="12" xfId="1" applyFont="1" applyFill="1" applyBorder="1" applyAlignment="1">
      <alignment horizontal="center" vertical="center"/>
    </xf>
    <xf numFmtId="164" fontId="5" fillId="6" borderId="12" xfId="1" applyFont="1" applyFill="1" applyBorder="1"/>
    <xf numFmtId="0" fontId="2" fillId="6" borderId="12" xfId="0" applyFont="1" applyFill="1" applyBorder="1"/>
    <xf numFmtId="164" fontId="2" fillId="6" borderId="12" xfId="1" applyFont="1" applyFill="1" applyBorder="1"/>
    <xf numFmtId="10" fontId="2" fillId="6" borderId="12" xfId="0" applyNumberFormat="1" applyFont="1" applyFill="1" applyBorder="1" applyAlignment="1">
      <alignment horizontal="center" vertical="center"/>
    </xf>
    <xf numFmtId="164" fontId="5" fillId="6" borderId="12" xfId="1" quotePrefix="1" applyFont="1" applyFill="1" applyBorder="1" applyAlignment="1">
      <alignment horizontal="right" vertical="center"/>
    </xf>
    <xf numFmtId="0" fontId="2" fillId="6" borderId="12" xfId="0" applyFont="1" applyFill="1" applyBorder="1" applyAlignment="1">
      <alignment horizontal="center"/>
    </xf>
    <xf numFmtId="164" fontId="5" fillId="0" borderId="13" xfId="1" applyFont="1" applyBorder="1"/>
    <xf numFmtId="0" fontId="5" fillId="0" borderId="6" xfId="0" applyFont="1" applyBorder="1"/>
    <xf numFmtId="0" fontId="5" fillId="0" borderId="6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64" fontId="6" fillId="0" borderId="3" xfId="1" applyFont="1" applyFill="1" applyBorder="1"/>
    <xf numFmtId="0" fontId="2" fillId="0" borderId="3" xfId="0" applyFont="1" applyFill="1" applyBorder="1"/>
    <xf numFmtId="164" fontId="2" fillId="0" borderId="3" xfId="1" applyFont="1" applyFill="1" applyBorder="1"/>
    <xf numFmtId="10" fontId="2" fillId="0" borderId="3" xfId="0" applyNumberFormat="1" applyFont="1" applyFill="1" applyBorder="1" applyAlignment="1">
      <alignment horizontal="center" vertical="center"/>
    </xf>
    <xf numFmtId="39" fontId="5" fillId="0" borderId="3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/>
    </xf>
    <xf numFmtId="0" fontId="2" fillId="0" borderId="15" xfId="0" applyFont="1" applyBorder="1"/>
    <xf numFmtId="0" fontId="3" fillId="0" borderId="16" xfId="0" applyFont="1" applyFill="1" applyBorder="1" applyAlignment="1">
      <alignment horizontal="center"/>
    </xf>
    <xf numFmtId="0" fontId="2" fillId="0" borderId="17" xfId="0" applyFont="1" applyBorder="1"/>
    <xf numFmtId="4" fontId="3" fillId="0" borderId="18" xfId="0" applyNumberFormat="1" applyFont="1" applyBorder="1"/>
    <xf numFmtId="164" fontId="3" fillId="0" borderId="18" xfId="1" applyFont="1" applyBorder="1"/>
    <xf numFmtId="10" fontId="3" fillId="0" borderId="18" xfId="0" applyNumberFormat="1" applyFont="1" applyBorder="1" applyAlignment="1">
      <alignment horizontal="center" vertical="center"/>
    </xf>
    <xf numFmtId="0" fontId="2" fillId="0" borderId="0" xfId="0" applyFont="1" applyBorder="1"/>
    <xf numFmtId="164" fontId="2" fillId="0" borderId="0" xfId="1" applyFont="1" applyBorder="1"/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3" fillId="0" borderId="0" xfId="1" applyFont="1" applyBorder="1" applyAlignment="1">
      <alignment horizontal="right"/>
    </xf>
    <xf numFmtId="1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4" fontId="3" fillId="0" borderId="0" xfId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5" fillId="0" borderId="11" xfId="1" applyFont="1" applyFill="1" applyBorder="1"/>
    <xf numFmtId="0" fontId="5" fillId="0" borderId="12" xfId="0" applyFont="1" applyBorder="1" applyAlignment="1">
      <alignment horizontal="center"/>
    </xf>
    <xf numFmtId="0" fontId="5" fillId="0" borderId="12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/>
    <xf numFmtId="164" fontId="5" fillId="0" borderId="3" xfId="1" quotePrefix="1" applyNumberFormat="1" applyFont="1" applyFill="1" applyBorder="1" applyAlignment="1">
      <alignment horizontal="right" vertical="center"/>
    </xf>
    <xf numFmtId="165" fontId="2" fillId="0" borderId="6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/>
    <xf numFmtId="16" fontId="2" fillId="0" borderId="0" xfId="0" applyNumberFormat="1" applyFont="1"/>
    <xf numFmtId="10" fontId="3" fillId="0" borderId="18" xfId="2" applyNumberFormat="1" applyFont="1" applyBorder="1"/>
    <xf numFmtId="0" fontId="2" fillId="0" borderId="0" xfId="0" applyFont="1" applyBorder="1" applyProtection="1">
      <protection locked="0"/>
    </xf>
    <xf numFmtId="164" fontId="2" fillId="0" borderId="0" xfId="1" applyFont="1" applyBorder="1" applyProtection="1">
      <protection locked="0"/>
    </xf>
    <xf numFmtId="10" fontId="2" fillId="0" borderId="0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164" fontId="3" fillId="0" borderId="0" xfId="1" applyFont="1" applyBorder="1" applyAlignment="1" applyProtection="1">
      <alignment horizontal="right"/>
      <protection locked="0"/>
    </xf>
    <xf numFmtId="1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3" fillId="0" borderId="0" xfId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/>
      <protection locked="0"/>
    </xf>
    <xf numFmtId="164" fontId="2" fillId="0" borderId="0" xfId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4" fontId="4" fillId="0" borderId="0" xfId="1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64" fontId="10" fillId="0" borderId="0" xfId="1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64" fontId="10" fillId="0" borderId="0" xfId="1" applyFont="1" applyBorder="1" applyAlignment="1" applyProtection="1">
      <alignment horizontal="center"/>
      <protection locked="0"/>
    </xf>
    <xf numFmtId="0" fontId="10" fillId="0" borderId="0" xfId="0" applyFont="1"/>
    <xf numFmtId="164" fontId="10" fillId="0" borderId="0" xfId="1" applyFont="1"/>
    <xf numFmtId="10" fontId="10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1</xdr:row>
      <xdr:rowOff>38100</xdr:rowOff>
    </xdr:from>
    <xdr:to>
      <xdr:col>1</xdr:col>
      <xdr:colOff>2762250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905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8_Property,%20Plant%20and%20Equipment%20(Starting%202022)/2022_CIP%20Led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GF"/>
      <sheetName val="EE.M&amp;S"/>
      <sheetName val="20 %"/>
      <sheetName val="LDRRMF"/>
      <sheetName val="Completed JEVS"/>
      <sheetName val="Sheet1"/>
    </sheetNames>
    <sheetDataSet>
      <sheetData sheetId="0"/>
      <sheetData sheetId="1"/>
      <sheetData sheetId="2"/>
      <sheetData sheetId="3">
        <row r="171">
          <cell r="W171">
            <v>657916.16000000003</v>
          </cell>
        </row>
        <row r="178">
          <cell r="G178"/>
        </row>
        <row r="204">
          <cell r="G204"/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W100"/>
  <sheetViews>
    <sheetView tabSelected="1" topLeftCell="A58" zoomScaleNormal="100" workbookViewId="0">
      <selection activeCell="F60" sqref="F60"/>
    </sheetView>
  </sheetViews>
  <sheetFormatPr defaultRowHeight="12" outlineLevelRow="2" outlineLevelCol="1" x14ac:dyDescent="0.2"/>
  <cols>
    <col min="1" max="1" width="2.85546875" style="1" customWidth="1"/>
    <col min="2" max="2" width="47.7109375" style="1" customWidth="1"/>
    <col min="3" max="3" width="21.28515625" style="1" customWidth="1"/>
    <col min="4" max="4" width="13.42578125" style="1" customWidth="1"/>
    <col min="5" max="5" width="7.7109375" style="1" customWidth="1"/>
    <col min="6" max="6" width="10.5703125" style="1" customWidth="1"/>
    <col min="7" max="7" width="13.140625" style="3" hidden="1" customWidth="1" outlineLevel="1"/>
    <col min="8" max="8" width="9.5703125" style="7" customWidth="1" collapsed="1"/>
    <col min="9" max="9" width="13.42578125" style="1" customWidth="1"/>
    <col min="10" max="10" width="9.28515625" style="1" customWidth="1"/>
    <col min="11" max="11" width="15.85546875" style="3" hidden="1" customWidth="1" outlineLevel="1"/>
    <col min="12" max="12" width="14.7109375" style="1" customWidth="1" collapsed="1"/>
    <col min="13" max="13" width="12.42578125" style="1" hidden="1" customWidth="1"/>
    <col min="14" max="14" width="9.7109375" style="1" hidden="1" customWidth="1"/>
    <col min="15" max="15" width="0" style="1" hidden="1" customWidth="1"/>
    <col min="16" max="16" width="28.42578125" style="1" hidden="1" customWidth="1"/>
    <col min="17" max="18" width="12.5703125" style="3" hidden="1" customWidth="1"/>
    <col min="19" max="19" width="16.7109375" style="1" hidden="1" customWidth="1"/>
    <col min="20" max="20" width="27.140625" style="1" hidden="1" customWidth="1"/>
    <col min="21" max="22" width="0" style="1" hidden="1" customWidth="1"/>
    <col min="23" max="23" width="2.85546875" style="1" hidden="1" customWidth="1"/>
    <col min="24" max="24" width="47.7109375" style="1" hidden="1" customWidth="1"/>
    <col min="25" max="25" width="21.28515625" style="1" hidden="1" customWidth="1"/>
    <col min="26" max="26" width="13.42578125" style="1" hidden="1" customWidth="1"/>
    <col min="27" max="27" width="7.7109375" style="1" hidden="1" customWidth="1"/>
    <col min="28" max="28" width="10.5703125" style="1" hidden="1" customWidth="1"/>
    <col min="29" max="29" width="13.140625" style="3" hidden="1" customWidth="1" outlineLevel="1"/>
    <col min="30" max="30" width="9.5703125" style="7" hidden="1" customWidth="1"/>
    <col min="31" max="31" width="13.42578125" style="1" hidden="1" customWidth="1"/>
    <col min="32" max="32" width="9.28515625" style="1" hidden="1" customWidth="1"/>
    <col min="33" max="33" width="15.85546875" style="3" hidden="1" customWidth="1" outlineLevel="1"/>
    <col min="34" max="34" width="14.7109375" style="1" hidden="1" customWidth="1" collapsed="1"/>
    <col min="35" max="35" width="9.140625" style="1"/>
    <col min="36" max="36" width="9.7109375" style="1" bestFit="1" customWidth="1"/>
    <col min="37" max="37" width="9.140625" style="1"/>
    <col min="38" max="38" width="28.42578125" style="1" bestFit="1" customWidth="1"/>
    <col min="39" max="39" width="12.5703125" style="3" customWidth="1"/>
    <col min="40" max="40" width="16.7109375" style="1" bestFit="1" customWidth="1"/>
    <col min="41" max="16384" width="9.140625" style="1"/>
  </cols>
  <sheetData>
    <row r="1" spans="1:49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X1" s="2" t="s">
        <v>0</v>
      </c>
      <c r="Y1" s="2"/>
      <c r="Z1" s="2"/>
      <c r="AA1" s="2"/>
      <c r="AB1" s="2"/>
      <c r="AC1" s="2"/>
      <c r="AD1" s="2"/>
      <c r="AE1" s="2"/>
      <c r="AF1" s="2"/>
      <c r="AG1" s="2"/>
      <c r="AH1" s="2"/>
      <c r="AW1" s="1" t="s">
        <v>1</v>
      </c>
    </row>
    <row r="2" spans="1:49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W2" s="1" t="s">
        <v>1</v>
      </c>
    </row>
    <row r="3" spans="1:49" x14ac:dyDescent="0.2">
      <c r="B3" s="5"/>
      <c r="C3" s="5"/>
      <c r="D3" s="5"/>
      <c r="E3" s="5"/>
      <c r="F3" s="5"/>
      <c r="G3" s="6"/>
      <c r="I3" s="5"/>
      <c r="J3" s="5"/>
      <c r="K3" s="6"/>
      <c r="L3" s="5"/>
      <c r="X3" s="5"/>
      <c r="Y3" s="5"/>
      <c r="Z3" s="5"/>
      <c r="AA3" s="5"/>
      <c r="AB3" s="5"/>
      <c r="AC3" s="6"/>
      <c r="AE3" s="5"/>
      <c r="AF3" s="5"/>
      <c r="AG3" s="6"/>
      <c r="AH3" s="5"/>
      <c r="AW3" s="1" t="s">
        <v>1</v>
      </c>
    </row>
    <row r="4" spans="1:49" x14ac:dyDescent="0.2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X4" s="8" t="s">
        <v>3</v>
      </c>
      <c r="Y4" s="8"/>
      <c r="Z4" s="8"/>
      <c r="AA4" s="8"/>
      <c r="AB4" s="8"/>
      <c r="AC4" s="8"/>
      <c r="AD4" s="8"/>
      <c r="AE4" s="8"/>
      <c r="AF4" s="8"/>
      <c r="AG4" s="8"/>
      <c r="AH4" s="8"/>
      <c r="AW4" s="1" t="s">
        <v>1</v>
      </c>
    </row>
    <row r="5" spans="1:49" x14ac:dyDescent="0.2"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X5" s="9" t="s">
        <v>5</v>
      </c>
      <c r="Y5" s="9"/>
      <c r="Z5" s="9"/>
      <c r="AA5" s="9"/>
      <c r="AB5" s="9"/>
      <c r="AC5" s="9"/>
      <c r="AD5" s="9"/>
      <c r="AE5" s="9"/>
      <c r="AF5" s="9"/>
      <c r="AG5" s="9"/>
      <c r="AH5" s="9"/>
      <c r="AW5" s="1" t="s">
        <v>1</v>
      </c>
    </row>
    <row r="6" spans="1:49" x14ac:dyDescent="0.2">
      <c r="B6" s="10"/>
      <c r="C6" s="10"/>
      <c r="D6" s="10"/>
      <c r="E6" s="10"/>
      <c r="F6" s="10"/>
      <c r="G6" s="11"/>
      <c r="H6" s="12"/>
      <c r="I6" s="10"/>
      <c r="J6" s="10"/>
      <c r="K6" s="11"/>
      <c r="L6" s="10"/>
      <c r="X6" s="10"/>
      <c r="Y6" s="10"/>
      <c r="Z6" s="10"/>
      <c r="AA6" s="10"/>
      <c r="AB6" s="10"/>
      <c r="AC6" s="11"/>
      <c r="AD6" s="12"/>
      <c r="AE6" s="10"/>
      <c r="AF6" s="10"/>
      <c r="AG6" s="11"/>
      <c r="AH6" s="10"/>
      <c r="AW6" s="1" t="s">
        <v>1</v>
      </c>
    </row>
    <row r="7" spans="1:49" x14ac:dyDescent="0.2">
      <c r="B7" s="1" t="s">
        <v>6</v>
      </c>
      <c r="X7" s="1" t="s">
        <v>6</v>
      </c>
      <c r="AW7" s="1" t="s">
        <v>1</v>
      </c>
    </row>
    <row r="8" spans="1:49" x14ac:dyDescent="0.2">
      <c r="AW8" s="1" t="s">
        <v>1</v>
      </c>
    </row>
    <row r="9" spans="1:49" ht="12" customHeight="1" x14ac:dyDescent="0.2">
      <c r="A9" s="13"/>
      <c r="B9" s="14" t="s">
        <v>7</v>
      </c>
      <c r="C9" s="15" t="s">
        <v>8</v>
      </c>
      <c r="D9" s="15" t="s">
        <v>9</v>
      </c>
      <c r="E9" s="16" t="s">
        <v>10</v>
      </c>
      <c r="F9" s="15" t="s">
        <v>11</v>
      </c>
      <c r="G9" s="17" t="s">
        <v>12</v>
      </c>
      <c r="H9" s="18" t="s">
        <v>13</v>
      </c>
      <c r="I9" s="19"/>
      <c r="J9" s="20" t="s">
        <v>14</v>
      </c>
      <c r="K9" s="21" t="s">
        <v>15</v>
      </c>
      <c r="L9" s="15"/>
      <c r="N9" s="22" t="s">
        <v>16</v>
      </c>
      <c r="O9" s="22" t="s">
        <v>17</v>
      </c>
      <c r="P9" s="22" t="s">
        <v>18</v>
      </c>
      <c r="Q9" s="22" t="s">
        <v>19</v>
      </c>
      <c r="R9" s="22" t="s">
        <v>20</v>
      </c>
      <c r="S9" s="22" t="s">
        <v>21</v>
      </c>
      <c r="T9" s="23" t="s">
        <v>22</v>
      </c>
      <c r="W9" s="13"/>
      <c r="X9" s="14" t="s">
        <v>7</v>
      </c>
      <c r="Y9" s="15" t="s">
        <v>23</v>
      </c>
      <c r="Z9" s="15" t="s">
        <v>9</v>
      </c>
      <c r="AA9" s="16" t="s">
        <v>10</v>
      </c>
      <c r="AB9" s="15" t="s">
        <v>11</v>
      </c>
      <c r="AC9" s="17" t="s">
        <v>12</v>
      </c>
      <c r="AD9" s="18" t="s">
        <v>13</v>
      </c>
      <c r="AE9" s="19"/>
      <c r="AF9" s="20" t="s">
        <v>14</v>
      </c>
      <c r="AG9" s="21" t="s">
        <v>15</v>
      </c>
      <c r="AH9" s="15"/>
      <c r="AJ9" s="22" t="s">
        <v>16</v>
      </c>
      <c r="AK9" s="22" t="s">
        <v>17</v>
      </c>
      <c r="AL9" s="22" t="s">
        <v>18</v>
      </c>
      <c r="AM9" s="22" t="s">
        <v>19</v>
      </c>
      <c r="AN9" s="22" t="s">
        <v>21</v>
      </c>
      <c r="AW9" s="1" t="s">
        <v>1</v>
      </c>
    </row>
    <row r="10" spans="1:49" x14ac:dyDescent="0.2">
      <c r="A10" s="24"/>
      <c r="B10" s="25"/>
      <c r="C10" s="26"/>
      <c r="D10" s="26" t="s">
        <v>24</v>
      </c>
      <c r="E10" s="27"/>
      <c r="F10" s="26" t="s">
        <v>25</v>
      </c>
      <c r="G10" s="28" t="s">
        <v>19</v>
      </c>
      <c r="H10" s="29" t="s">
        <v>26</v>
      </c>
      <c r="I10" s="26" t="s">
        <v>27</v>
      </c>
      <c r="J10" s="26" t="s">
        <v>28</v>
      </c>
      <c r="K10" s="30"/>
      <c r="L10" s="26" t="s">
        <v>22</v>
      </c>
      <c r="W10" s="24"/>
      <c r="X10" s="25"/>
      <c r="Y10" s="26"/>
      <c r="Z10" s="26" t="s">
        <v>24</v>
      </c>
      <c r="AA10" s="27"/>
      <c r="AB10" s="26" t="s">
        <v>25</v>
      </c>
      <c r="AC10" s="28" t="s">
        <v>19</v>
      </c>
      <c r="AD10" s="29" t="s">
        <v>26</v>
      </c>
      <c r="AE10" s="26" t="s">
        <v>27</v>
      </c>
      <c r="AF10" s="26" t="s">
        <v>28</v>
      </c>
      <c r="AG10" s="30"/>
      <c r="AH10" s="26" t="s">
        <v>22</v>
      </c>
      <c r="AW10" s="1" t="s">
        <v>1</v>
      </c>
    </row>
    <row r="11" spans="1:49" x14ac:dyDescent="0.2">
      <c r="A11" s="31"/>
      <c r="B11" s="32"/>
      <c r="C11" s="33"/>
      <c r="D11" s="33"/>
      <c r="E11" s="33"/>
      <c r="F11" s="34" t="s">
        <v>17</v>
      </c>
      <c r="G11" s="35"/>
      <c r="H11" s="36" t="s">
        <v>25</v>
      </c>
      <c r="I11" s="34" t="s">
        <v>29</v>
      </c>
      <c r="J11" s="34" t="s">
        <v>30</v>
      </c>
      <c r="K11" s="37"/>
      <c r="L11" s="33"/>
      <c r="W11" s="31"/>
      <c r="X11" s="32"/>
      <c r="Y11" s="33"/>
      <c r="Z11" s="33"/>
      <c r="AA11" s="33"/>
      <c r="AB11" s="34" t="s">
        <v>17</v>
      </c>
      <c r="AC11" s="35"/>
      <c r="AD11" s="36" t="s">
        <v>25</v>
      </c>
      <c r="AE11" s="34" t="s">
        <v>29</v>
      </c>
      <c r="AF11" s="34" t="s">
        <v>30</v>
      </c>
      <c r="AG11" s="37"/>
      <c r="AH11" s="33"/>
      <c r="AW11" s="1" t="s">
        <v>1</v>
      </c>
    </row>
    <row r="12" spans="1:49" x14ac:dyDescent="0.2">
      <c r="A12" s="38" t="s">
        <v>31</v>
      </c>
      <c r="B12" s="39" t="s">
        <v>32</v>
      </c>
      <c r="C12" s="40"/>
      <c r="D12" s="41"/>
      <c r="E12" s="40"/>
      <c r="F12" s="42"/>
      <c r="G12" s="43"/>
      <c r="H12" s="44"/>
      <c r="I12" s="41"/>
      <c r="J12" s="42"/>
      <c r="K12" s="43"/>
      <c r="L12" s="43"/>
      <c r="W12" s="38" t="s">
        <v>31</v>
      </c>
      <c r="X12" s="39" t="s">
        <v>33</v>
      </c>
      <c r="Y12" s="40"/>
      <c r="Z12" s="40"/>
      <c r="AA12" s="40"/>
      <c r="AB12" s="42"/>
      <c r="AC12" s="43"/>
      <c r="AD12" s="44"/>
      <c r="AE12" s="42"/>
      <c r="AF12" s="42"/>
      <c r="AG12" s="43"/>
      <c r="AH12" s="40"/>
      <c r="AW12" s="1" t="s">
        <v>1</v>
      </c>
    </row>
    <row r="13" spans="1:49" ht="15" customHeight="1" outlineLevel="1" x14ac:dyDescent="0.2">
      <c r="A13" s="45">
        <v>1</v>
      </c>
      <c r="B13" s="45" t="s">
        <v>34</v>
      </c>
      <c r="C13" s="46" t="s">
        <v>35</v>
      </c>
      <c r="D13" s="47">
        <v>300000</v>
      </c>
      <c r="E13" s="48"/>
      <c r="F13" s="48"/>
      <c r="G13" s="49"/>
      <c r="H13" s="50">
        <f>I13/D13</f>
        <v>0</v>
      </c>
      <c r="I13" s="51"/>
      <c r="J13" s="48"/>
      <c r="K13" s="49">
        <f>D13-I13</f>
        <v>300000</v>
      </c>
      <c r="L13" s="52"/>
      <c r="W13" s="53" t="s">
        <v>36</v>
      </c>
      <c r="X13" s="54" t="s">
        <v>37</v>
      </c>
      <c r="Y13" s="55"/>
      <c r="Z13" s="56"/>
      <c r="AA13" s="57"/>
      <c r="AB13" s="57"/>
      <c r="AC13" s="57"/>
      <c r="AD13" s="58"/>
      <c r="AE13" s="57"/>
      <c r="AF13" s="57"/>
      <c r="AG13" s="57"/>
      <c r="AH13" s="59"/>
      <c r="AW13" s="1" t="s">
        <v>1</v>
      </c>
    </row>
    <row r="14" spans="1:49" ht="15" customHeight="1" outlineLevel="1" x14ac:dyDescent="0.2">
      <c r="A14" s="45">
        <v>2</v>
      </c>
      <c r="B14" s="45" t="s">
        <v>38</v>
      </c>
      <c r="C14" s="46" t="s">
        <v>39</v>
      </c>
      <c r="D14" s="60">
        <v>300000</v>
      </c>
      <c r="E14" s="48"/>
      <c r="F14" s="48"/>
      <c r="G14" s="49"/>
      <c r="H14" s="50">
        <v>1</v>
      </c>
      <c r="I14" s="61">
        <v>299563</v>
      </c>
      <c r="J14" s="48"/>
      <c r="K14" s="49">
        <f t="shared" ref="K14:K23" si="0">D14-I14</f>
        <v>437</v>
      </c>
      <c r="L14" s="62" t="s">
        <v>40</v>
      </c>
      <c r="W14" s="63">
        <v>1</v>
      </c>
      <c r="X14" s="64" t="s">
        <v>41</v>
      </c>
      <c r="Y14" s="65" t="s">
        <v>42</v>
      </c>
      <c r="Z14" s="65"/>
      <c r="AA14" s="65"/>
      <c r="AB14" s="65"/>
      <c r="AC14" s="65"/>
      <c r="AD14" s="65"/>
      <c r="AE14" s="65"/>
      <c r="AF14" s="48"/>
      <c r="AG14" s="49"/>
      <c r="AH14" s="66"/>
      <c r="AW14" s="1" t="s">
        <v>1</v>
      </c>
    </row>
    <row r="15" spans="1:49" ht="15" customHeight="1" outlineLevel="1" x14ac:dyDescent="0.2">
      <c r="A15" s="45">
        <v>3</v>
      </c>
      <c r="B15" s="45" t="s">
        <v>43</v>
      </c>
      <c r="C15" s="46" t="s">
        <v>44</v>
      </c>
      <c r="D15" s="60">
        <v>200000</v>
      </c>
      <c r="E15" s="48"/>
      <c r="F15" s="48"/>
      <c r="G15" s="49"/>
      <c r="H15" s="50">
        <f t="shared" ref="H15:H20" si="1">I15/D15</f>
        <v>0</v>
      </c>
      <c r="I15" s="61"/>
      <c r="J15" s="48"/>
      <c r="K15" s="49">
        <f t="shared" si="0"/>
        <v>200000</v>
      </c>
      <c r="L15" s="52"/>
      <c r="W15" s="63"/>
      <c r="X15" s="67" t="s">
        <v>45</v>
      </c>
      <c r="Y15" s="68"/>
      <c r="Z15" s="68"/>
      <c r="AA15" s="68"/>
      <c r="AB15" s="68"/>
      <c r="AC15" s="68"/>
      <c r="AD15" s="68"/>
      <c r="AE15" s="68"/>
      <c r="AF15" s="48"/>
      <c r="AG15" s="49"/>
      <c r="AH15" s="66"/>
      <c r="AW15" s="1" t="s">
        <v>1</v>
      </c>
    </row>
    <row r="16" spans="1:49" ht="15" customHeight="1" outlineLevel="1" x14ac:dyDescent="0.2">
      <c r="A16" s="45">
        <v>4</v>
      </c>
      <c r="B16" s="45" t="s">
        <v>46</v>
      </c>
      <c r="C16" s="46" t="s">
        <v>47</v>
      </c>
      <c r="D16" s="60">
        <v>300000</v>
      </c>
      <c r="E16" s="48"/>
      <c r="F16" s="48"/>
      <c r="G16" s="49"/>
      <c r="H16" s="50">
        <f t="shared" si="1"/>
        <v>0</v>
      </c>
      <c r="I16" s="61"/>
      <c r="J16" s="48"/>
      <c r="K16" s="49">
        <f t="shared" si="0"/>
        <v>300000</v>
      </c>
      <c r="L16" s="52"/>
      <c r="W16" s="63"/>
      <c r="X16" s="69"/>
      <c r="Y16" s="46"/>
      <c r="Z16" s="60"/>
      <c r="AA16" s="48"/>
      <c r="AB16" s="48"/>
      <c r="AC16" s="49"/>
      <c r="AD16" s="50"/>
      <c r="AE16" s="61"/>
      <c r="AF16" s="48"/>
      <c r="AG16" s="49"/>
      <c r="AH16" s="66"/>
      <c r="AW16" s="1" t="s">
        <v>1</v>
      </c>
    </row>
    <row r="17" spans="1:49" ht="15" customHeight="1" outlineLevel="1" x14ac:dyDescent="0.2">
      <c r="A17" s="45">
        <v>5</v>
      </c>
      <c r="B17" s="45" t="s">
        <v>48</v>
      </c>
      <c r="C17" s="46" t="s">
        <v>49</v>
      </c>
      <c r="D17" s="60">
        <v>300000</v>
      </c>
      <c r="E17" s="48"/>
      <c r="F17" s="48"/>
      <c r="G17" s="49"/>
      <c r="H17" s="50">
        <f t="shared" si="1"/>
        <v>0.87739333333333336</v>
      </c>
      <c r="I17" s="61">
        <v>263218</v>
      </c>
      <c r="J17" s="48"/>
      <c r="K17" s="49">
        <f t="shared" si="0"/>
        <v>36782</v>
      </c>
      <c r="L17" s="52"/>
      <c r="W17" s="63"/>
      <c r="X17" s="69"/>
      <c r="Y17" s="46"/>
      <c r="Z17" s="60"/>
      <c r="AA17" s="48"/>
      <c r="AB17" s="48"/>
      <c r="AC17" s="49"/>
      <c r="AD17" s="50"/>
      <c r="AE17" s="61"/>
      <c r="AF17" s="48"/>
      <c r="AG17" s="49"/>
      <c r="AH17" s="66"/>
      <c r="AW17" s="1" t="s">
        <v>1</v>
      </c>
    </row>
    <row r="18" spans="1:49" ht="15" customHeight="1" outlineLevel="1" x14ac:dyDescent="0.2">
      <c r="A18" s="45">
        <v>6</v>
      </c>
      <c r="B18" s="45" t="s">
        <v>50</v>
      </c>
      <c r="C18" s="46" t="s">
        <v>51</v>
      </c>
      <c r="D18" s="60">
        <v>300000</v>
      </c>
      <c r="E18" s="48"/>
      <c r="F18" s="48"/>
      <c r="G18" s="49"/>
      <c r="H18" s="50">
        <f t="shared" si="1"/>
        <v>0</v>
      </c>
      <c r="I18" s="51"/>
      <c r="J18" s="48"/>
      <c r="K18" s="49">
        <f t="shared" si="0"/>
        <v>300000</v>
      </c>
      <c r="L18" s="52"/>
      <c r="W18" s="63"/>
      <c r="X18" s="69"/>
      <c r="Y18" s="46"/>
      <c r="Z18" s="70"/>
      <c r="AA18" s="71"/>
      <c r="AB18" s="71"/>
      <c r="AC18" s="72"/>
      <c r="AD18" s="73"/>
      <c r="AE18" s="61"/>
      <c r="AF18" s="71"/>
      <c r="AG18" s="72"/>
      <c r="AH18" s="74"/>
      <c r="AW18" s="1" t="s">
        <v>1</v>
      </c>
    </row>
    <row r="19" spans="1:49" ht="15" customHeight="1" outlineLevel="1" x14ac:dyDescent="0.2">
      <c r="A19" s="45">
        <v>7</v>
      </c>
      <c r="B19" s="45" t="s">
        <v>52</v>
      </c>
      <c r="C19" s="75" t="s">
        <v>39</v>
      </c>
      <c r="D19" s="76">
        <v>100000</v>
      </c>
      <c r="E19" s="48"/>
      <c r="F19" s="48"/>
      <c r="G19" s="49"/>
      <c r="H19" s="50">
        <f t="shared" si="1"/>
        <v>0.99614999999999998</v>
      </c>
      <c r="I19" s="51">
        <f>Q19</f>
        <v>99615</v>
      </c>
      <c r="J19" s="48"/>
      <c r="K19" s="49">
        <f t="shared" si="0"/>
        <v>385</v>
      </c>
      <c r="L19" s="62" t="s">
        <v>40</v>
      </c>
      <c r="M19" s="1" t="s">
        <v>53</v>
      </c>
      <c r="N19" s="1">
        <v>74246273</v>
      </c>
      <c r="O19" s="1" t="s">
        <v>54</v>
      </c>
      <c r="P19" s="1" t="s">
        <v>55</v>
      </c>
      <c r="Q19" s="3">
        <v>99615</v>
      </c>
      <c r="T19" s="1" t="s">
        <v>56</v>
      </c>
      <c r="W19" s="63"/>
      <c r="X19" s="69"/>
      <c r="Y19" s="46"/>
      <c r="Z19" s="60"/>
      <c r="AA19" s="48"/>
      <c r="AB19" s="48"/>
      <c r="AC19" s="49"/>
      <c r="AD19" s="50"/>
      <c r="AE19" s="61"/>
      <c r="AF19" s="48"/>
      <c r="AG19" s="49"/>
      <c r="AH19" s="66"/>
      <c r="AW19" s="1" t="s">
        <v>1</v>
      </c>
    </row>
    <row r="20" spans="1:49" ht="15" customHeight="1" outlineLevel="1" x14ac:dyDescent="0.2">
      <c r="A20" s="45">
        <v>8</v>
      </c>
      <c r="B20" s="45" t="s">
        <v>57</v>
      </c>
      <c r="C20" s="75" t="s">
        <v>58</v>
      </c>
      <c r="D20" s="76">
        <v>200000</v>
      </c>
      <c r="E20" s="48"/>
      <c r="F20" s="48"/>
      <c r="G20" s="49"/>
      <c r="H20" s="50">
        <f t="shared" si="1"/>
        <v>0.99199999999999999</v>
      </c>
      <c r="I20" s="51">
        <f>Q20+Q21</f>
        <v>198400</v>
      </c>
      <c r="J20" s="48"/>
      <c r="K20" s="49">
        <f t="shared" si="0"/>
        <v>1600</v>
      </c>
      <c r="L20" s="62" t="s">
        <v>40</v>
      </c>
      <c r="M20" s="1" t="s">
        <v>59</v>
      </c>
      <c r="N20" s="1">
        <v>74246248</v>
      </c>
      <c r="O20" s="1" t="s">
        <v>60</v>
      </c>
      <c r="P20" s="1" t="s">
        <v>55</v>
      </c>
      <c r="Q20" s="3">
        <v>168320</v>
      </c>
      <c r="W20" s="63"/>
      <c r="X20" s="69"/>
      <c r="Y20" s="46"/>
      <c r="Z20" s="60"/>
      <c r="AA20" s="48"/>
      <c r="AB20" s="48"/>
      <c r="AC20" s="49"/>
      <c r="AD20" s="50"/>
      <c r="AE20" s="61"/>
      <c r="AF20" s="48"/>
      <c r="AG20" s="49"/>
      <c r="AH20" s="66"/>
      <c r="AW20" s="1" t="s">
        <v>1</v>
      </c>
    </row>
    <row r="21" spans="1:49" ht="15" customHeight="1" outlineLevel="1" x14ac:dyDescent="0.2">
      <c r="A21" s="45">
        <v>9</v>
      </c>
      <c r="B21" s="45" t="s">
        <v>61</v>
      </c>
      <c r="C21" s="75" t="s">
        <v>62</v>
      </c>
      <c r="D21" s="76">
        <v>100000</v>
      </c>
      <c r="E21" s="48"/>
      <c r="F21" s="48"/>
      <c r="G21" s="49"/>
      <c r="H21" s="50">
        <v>1</v>
      </c>
      <c r="I21" s="51">
        <f>99865.5</f>
        <v>99865.5</v>
      </c>
      <c r="J21" s="48"/>
      <c r="K21" s="49">
        <f t="shared" si="0"/>
        <v>134.5</v>
      </c>
      <c r="L21" s="62" t="s">
        <v>40</v>
      </c>
      <c r="M21" s="1" t="s">
        <v>59</v>
      </c>
      <c r="N21" s="1">
        <v>74246270</v>
      </c>
      <c r="O21" s="77" t="s">
        <v>63</v>
      </c>
      <c r="P21" s="1" t="s">
        <v>64</v>
      </c>
      <c r="Q21" s="3">
        <v>30080</v>
      </c>
      <c r="R21" s="3">
        <f>1342.86+268.57</f>
        <v>1611.4299999999998</v>
      </c>
      <c r="T21" s="1" t="s">
        <v>65</v>
      </c>
      <c r="W21" s="78"/>
      <c r="X21" s="79"/>
      <c r="Y21" s="65"/>
      <c r="Z21" s="80"/>
      <c r="AA21" s="81"/>
      <c r="AB21" s="81"/>
      <c r="AC21" s="82"/>
      <c r="AD21" s="83"/>
      <c r="AE21" s="84"/>
      <c r="AF21" s="81"/>
      <c r="AG21" s="85"/>
      <c r="AH21" s="81"/>
      <c r="AW21" s="1" t="s">
        <v>1</v>
      </c>
    </row>
    <row r="22" spans="1:49" ht="15" customHeight="1" outlineLevel="1" x14ac:dyDescent="0.2">
      <c r="A22" s="45">
        <v>10</v>
      </c>
      <c r="B22" s="45" t="s">
        <v>66</v>
      </c>
      <c r="C22" s="75" t="s">
        <v>67</v>
      </c>
      <c r="D22" s="76">
        <v>150000</v>
      </c>
      <c r="E22" s="48"/>
      <c r="F22" s="48"/>
      <c r="G22" s="49"/>
      <c r="H22" s="50">
        <v>1</v>
      </c>
      <c r="I22" s="51">
        <f>+Q22</f>
        <v>149578.75</v>
      </c>
      <c r="J22" s="48"/>
      <c r="K22" s="49">
        <f t="shared" si="0"/>
        <v>421.25</v>
      </c>
      <c r="L22" s="62" t="s">
        <v>40</v>
      </c>
      <c r="N22" s="1">
        <v>74246245</v>
      </c>
      <c r="O22" s="77" t="s">
        <v>68</v>
      </c>
      <c r="P22" s="1" t="s">
        <v>55</v>
      </c>
      <c r="Q22" s="3">
        <v>149578.75</v>
      </c>
      <c r="W22" s="78"/>
      <c r="X22" s="79"/>
      <c r="Y22" s="68"/>
      <c r="Z22" s="86"/>
      <c r="AA22" s="87"/>
      <c r="AB22" s="87"/>
      <c r="AC22" s="88"/>
      <c r="AD22" s="89"/>
      <c r="AE22" s="90"/>
      <c r="AF22" s="87"/>
      <c r="AG22" s="91"/>
      <c r="AH22" s="87"/>
      <c r="AW22" s="1" t="s">
        <v>1</v>
      </c>
    </row>
    <row r="23" spans="1:49" ht="15" customHeight="1" outlineLevel="1" x14ac:dyDescent="0.2">
      <c r="A23" s="45">
        <v>11</v>
      </c>
      <c r="B23" s="45" t="s">
        <v>69</v>
      </c>
      <c r="C23" s="75" t="s">
        <v>70</v>
      </c>
      <c r="D23" s="76">
        <v>300000</v>
      </c>
      <c r="E23" s="48"/>
      <c r="F23" s="48"/>
      <c r="G23" s="49"/>
      <c r="H23" s="50">
        <f>I23/D23</f>
        <v>0</v>
      </c>
      <c r="I23" s="51"/>
      <c r="J23" s="48"/>
      <c r="K23" s="49">
        <f t="shared" si="0"/>
        <v>300000</v>
      </c>
      <c r="L23" s="52"/>
      <c r="W23" s="63"/>
      <c r="X23" s="69"/>
      <c r="Y23" s="46"/>
      <c r="Z23" s="60"/>
      <c r="AA23" s="48"/>
      <c r="AB23" s="48"/>
      <c r="AC23" s="49"/>
      <c r="AD23" s="50"/>
      <c r="AE23" s="61"/>
      <c r="AF23" s="48"/>
      <c r="AG23" s="49"/>
      <c r="AH23" s="66"/>
      <c r="AW23" s="1" t="s">
        <v>1</v>
      </c>
    </row>
    <row r="24" spans="1:49" ht="15" customHeight="1" x14ac:dyDescent="0.2">
      <c r="A24" s="92"/>
      <c r="B24" s="93" t="s">
        <v>71</v>
      </c>
      <c r="C24" s="94"/>
      <c r="D24" s="95">
        <f>SUM(D13:D23)</f>
        <v>2550000</v>
      </c>
      <c r="E24" s="96"/>
      <c r="F24" s="96"/>
      <c r="G24" s="97"/>
      <c r="H24" s="98"/>
      <c r="I24" s="99">
        <f>SUM(I13:I23)</f>
        <v>1110240.25</v>
      </c>
      <c r="J24" s="96"/>
      <c r="K24" s="100">
        <f>D24-I24</f>
        <v>1439759.75</v>
      </c>
      <c r="L24" s="101">
        <f>I24/D24</f>
        <v>0.43538833333333332</v>
      </c>
      <c r="W24" s="78"/>
      <c r="X24" s="79"/>
      <c r="Y24" s="65"/>
      <c r="Z24" s="80"/>
      <c r="AA24" s="81"/>
      <c r="AB24" s="81"/>
      <c r="AC24" s="102"/>
      <c r="AD24" s="83"/>
      <c r="AE24" s="84"/>
      <c r="AF24" s="81"/>
      <c r="AG24" s="85"/>
      <c r="AH24" s="81"/>
      <c r="AW24" s="1" t="s">
        <v>1</v>
      </c>
    </row>
    <row r="25" spans="1:49" s="111" customFormat="1" ht="15" customHeight="1" x14ac:dyDescent="0.2">
      <c r="A25" s="103"/>
      <c r="B25" s="104"/>
      <c r="C25" s="105"/>
      <c r="D25" s="106"/>
      <c r="E25" s="107"/>
      <c r="F25" s="107"/>
      <c r="G25" s="108"/>
      <c r="H25" s="109"/>
      <c r="I25" s="61"/>
      <c r="J25" s="107"/>
      <c r="K25" s="108"/>
      <c r="L25" s="110"/>
      <c r="Q25" s="112"/>
      <c r="R25" s="112"/>
      <c r="W25" s="78"/>
      <c r="X25" s="79"/>
      <c r="Y25" s="68"/>
      <c r="Z25" s="86"/>
      <c r="AA25" s="87"/>
      <c r="AB25" s="87"/>
      <c r="AC25" s="113"/>
      <c r="AD25" s="89"/>
      <c r="AE25" s="90"/>
      <c r="AF25" s="87"/>
      <c r="AG25" s="91"/>
      <c r="AH25" s="87"/>
      <c r="AM25" s="112"/>
      <c r="AW25" s="1" t="s">
        <v>1</v>
      </c>
    </row>
    <row r="26" spans="1:49" ht="15" customHeight="1" x14ac:dyDescent="0.2">
      <c r="A26" s="114" t="s">
        <v>72</v>
      </c>
      <c r="B26" s="115"/>
      <c r="C26" s="75"/>
      <c r="D26" s="76"/>
      <c r="E26" s="48"/>
      <c r="F26" s="48"/>
      <c r="G26" s="49"/>
      <c r="H26" s="50"/>
      <c r="I26" s="51"/>
      <c r="J26" s="48"/>
      <c r="K26" s="49"/>
      <c r="L26" s="66"/>
      <c r="W26" s="63"/>
      <c r="X26" s="69"/>
      <c r="Y26" s="46"/>
      <c r="Z26" s="60"/>
      <c r="AA26" s="48"/>
      <c r="AB26" s="48"/>
      <c r="AC26" s="49"/>
      <c r="AD26" s="50"/>
      <c r="AE26" s="61"/>
      <c r="AF26" s="48"/>
      <c r="AG26" s="49"/>
      <c r="AH26" s="66"/>
      <c r="AW26" s="1" t="s">
        <v>1</v>
      </c>
    </row>
    <row r="27" spans="1:49" ht="15" customHeight="1" outlineLevel="1" x14ac:dyDescent="0.2">
      <c r="A27" s="116">
        <v>12</v>
      </c>
      <c r="B27" s="116" t="s">
        <v>73</v>
      </c>
      <c r="C27" s="75"/>
      <c r="D27" s="76">
        <v>1164600</v>
      </c>
      <c r="E27" s="48"/>
      <c r="F27" s="48"/>
      <c r="G27" s="49"/>
      <c r="H27" s="50">
        <v>1</v>
      </c>
      <c r="I27" s="51">
        <f>521792+Q27</f>
        <v>1163282</v>
      </c>
      <c r="J27" s="48"/>
      <c r="K27" s="49">
        <f t="shared" ref="K27:K46" si="2">D27-I27</f>
        <v>1318</v>
      </c>
      <c r="L27" s="62" t="s">
        <v>40</v>
      </c>
      <c r="N27" s="1">
        <v>74246243</v>
      </c>
      <c r="O27" s="1" t="s">
        <v>74</v>
      </c>
      <c r="P27" s="1" t="s">
        <v>55</v>
      </c>
      <c r="Q27" s="3">
        <v>641490</v>
      </c>
      <c r="T27" s="1" t="s">
        <v>75</v>
      </c>
      <c r="W27" s="78"/>
      <c r="X27" s="79"/>
      <c r="Y27" s="65"/>
      <c r="Z27" s="80"/>
      <c r="AA27" s="81"/>
      <c r="AB27" s="81"/>
      <c r="AC27" s="102"/>
      <c r="AD27" s="83"/>
      <c r="AE27" s="84"/>
      <c r="AF27" s="81"/>
      <c r="AG27" s="85"/>
      <c r="AH27" s="81"/>
      <c r="AW27" s="1" t="s">
        <v>1</v>
      </c>
    </row>
    <row r="28" spans="1:49" ht="15" customHeight="1" outlineLevel="1" x14ac:dyDescent="0.2">
      <c r="A28" s="116">
        <v>13</v>
      </c>
      <c r="B28" s="116" t="s">
        <v>76</v>
      </c>
      <c r="C28" s="75"/>
      <c r="D28" s="76">
        <v>10000000</v>
      </c>
      <c r="E28" s="48"/>
      <c r="F28" s="48"/>
      <c r="G28" s="49"/>
      <c r="H28" s="50">
        <f>I28/D28</f>
        <v>5.0729999999999997E-2</v>
      </c>
      <c r="I28" s="51">
        <f>Q28+R28</f>
        <v>507300</v>
      </c>
      <c r="J28" s="48"/>
      <c r="K28" s="49">
        <f t="shared" si="2"/>
        <v>9492700</v>
      </c>
      <c r="L28" s="66"/>
      <c r="N28" s="1">
        <v>74246240</v>
      </c>
      <c r="O28" s="1" t="s">
        <v>77</v>
      </c>
      <c r="P28" s="1" t="s">
        <v>78</v>
      </c>
      <c r="Q28" s="3">
        <v>480123.22</v>
      </c>
      <c r="R28" s="3">
        <v>27176.78</v>
      </c>
      <c r="T28" s="1" t="s">
        <v>79</v>
      </c>
      <c r="W28" s="78"/>
      <c r="X28" s="79"/>
      <c r="Y28" s="68"/>
      <c r="Z28" s="86"/>
      <c r="AA28" s="87"/>
      <c r="AB28" s="87"/>
      <c r="AC28" s="113"/>
      <c r="AD28" s="89"/>
      <c r="AE28" s="90"/>
      <c r="AF28" s="87"/>
      <c r="AG28" s="91"/>
      <c r="AH28" s="87"/>
      <c r="AW28" s="1" t="s">
        <v>1</v>
      </c>
    </row>
    <row r="29" spans="1:49" ht="15" customHeight="1" outlineLevel="1" x14ac:dyDescent="0.2">
      <c r="A29" s="116">
        <v>14</v>
      </c>
      <c r="B29" s="116" t="s">
        <v>80</v>
      </c>
      <c r="C29" s="75"/>
      <c r="D29" s="76">
        <v>479025</v>
      </c>
      <c r="E29" s="48"/>
      <c r="F29" s="48"/>
      <c r="G29" s="49"/>
      <c r="H29" s="50">
        <f>I29/D29</f>
        <v>0.99477480298523047</v>
      </c>
      <c r="I29" s="51">
        <f>SUM(Q29:R29)</f>
        <v>476522</v>
      </c>
      <c r="J29" s="48"/>
      <c r="K29" s="49">
        <f t="shared" si="2"/>
        <v>2503</v>
      </c>
      <c r="L29" s="62" t="s">
        <v>40</v>
      </c>
      <c r="N29" s="1">
        <v>74246239</v>
      </c>
      <c r="O29" s="1" t="s">
        <v>77</v>
      </c>
      <c r="P29" s="1" t="s">
        <v>78</v>
      </c>
      <c r="Q29" s="3">
        <v>450994.04</v>
      </c>
      <c r="R29" s="3">
        <v>25527.96</v>
      </c>
      <c r="T29" s="1" t="s">
        <v>79</v>
      </c>
      <c r="W29" s="63"/>
      <c r="X29" s="69"/>
      <c r="Y29" s="46"/>
      <c r="Z29" s="60"/>
      <c r="AA29" s="48"/>
      <c r="AB29" s="48"/>
      <c r="AC29" s="49"/>
      <c r="AD29" s="50"/>
      <c r="AE29" s="61"/>
      <c r="AF29" s="48"/>
      <c r="AG29" s="49"/>
      <c r="AH29" s="66"/>
      <c r="AW29" s="1" t="s">
        <v>1</v>
      </c>
    </row>
    <row r="30" spans="1:49" ht="15" customHeight="1" outlineLevel="1" x14ac:dyDescent="0.2">
      <c r="A30" s="117">
        <v>15</v>
      </c>
      <c r="B30" s="118" t="s">
        <v>81</v>
      </c>
      <c r="C30" s="119"/>
      <c r="D30" s="80">
        <v>2500000</v>
      </c>
      <c r="E30" s="81"/>
      <c r="F30" s="81"/>
      <c r="G30" s="82"/>
      <c r="H30" s="83">
        <f>I30/D30</f>
        <v>0.3992</v>
      </c>
      <c r="I30" s="120">
        <f>SUM(Q30:R30)</f>
        <v>998000</v>
      </c>
      <c r="J30" s="81"/>
      <c r="K30" s="102">
        <f t="shared" si="2"/>
        <v>1502000</v>
      </c>
      <c r="L30" s="81"/>
      <c r="N30" s="1">
        <v>74245249</v>
      </c>
      <c r="O30" s="1" t="s">
        <v>82</v>
      </c>
      <c r="P30" s="1" t="s">
        <v>83</v>
      </c>
      <c r="Q30" s="3">
        <v>978040</v>
      </c>
      <c r="R30" s="3">
        <v>19960</v>
      </c>
      <c r="W30" s="78"/>
      <c r="X30" s="79"/>
      <c r="Y30" s="65"/>
      <c r="Z30" s="80"/>
      <c r="AA30" s="81"/>
      <c r="AB30" s="81"/>
      <c r="AC30" s="82"/>
      <c r="AD30" s="83"/>
      <c r="AE30" s="84"/>
      <c r="AF30" s="81"/>
      <c r="AG30" s="85"/>
      <c r="AH30" s="81"/>
      <c r="AW30" s="1" t="s">
        <v>1</v>
      </c>
    </row>
    <row r="31" spans="1:49" ht="15" customHeight="1" outlineLevel="1" x14ac:dyDescent="0.2">
      <c r="A31" s="117"/>
      <c r="B31" s="118"/>
      <c r="C31" s="121"/>
      <c r="D31" s="86"/>
      <c r="E31" s="87"/>
      <c r="F31" s="87"/>
      <c r="G31" s="88"/>
      <c r="H31" s="89"/>
      <c r="I31" s="122"/>
      <c r="J31" s="87"/>
      <c r="K31" s="113">
        <f t="shared" si="2"/>
        <v>0</v>
      </c>
      <c r="L31" s="87"/>
      <c r="W31" s="78"/>
      <c r="X31" s="79"/>
      <c r="Y31" s="68"/>
      <c r="Z31" s="86"/>
      <c r="AA31" s="87"/>
      <c r="AB31" s="87"/>
      <c r="AC31" s="88"/>
      <c r="AD31" s="89"/>
      <c r="AE31" s="90"/>
      <c r="AF31" s="87"/>
      <c r="AG31" s="91"/>
      <c r="AH31" s="87"/>
      <c r="AW31" s="1" t="s">
        <v>1</v>
      </c>
    </row>
    <row r="32" spans="1:49" ht="15" customHeight="1" outlineLevel="1" x14ac:dyDescent="0.2">
      <c r="A32" s="123">
        <v>16</v>
      </c>
      <c r="B32" s="124" t="s">
        <v>84</v>
      </c>
      <c r="C32" s="46"/>
      <c r="D32" s="125">
        <v>18000</v>
      </c>
      <c r="E32" s="34"/>
      <c r="F32" s="34"/>
      <c r="G32" s="35"/>
      <c r="H32" s="36">
        <f t="shared" ref="H32:H46" si="3">I32/D32</f>
        <v>0</v>
      </c>
      <c r="I32" s="126"/>
      <c r="J32" s="34"/>
      <c r="K32" s="49">
        <f t="shared" si="2"/>
        <v>18000</v>
      </c>
      <c r="L32" s="34"/>
      <c r="W32" s="63"/>
      <c r="X32" s="69"/>
      <c r="Y32" s="46"/>
      <c r="Z32" s="60"/>
      <c r="AA32" s="48"/>
      <c r="AB32" s="48"/>
      <c r="AC32" s="49"/>
      <c r="AD32" s="50"/>
      <c r="AE32" s="61"/>
      <c r="AF32" s="48"/>
      <c r="AG32" s="49"/>
      <c r="AH32" s="66"/>
      <c r="AW32" s="1" t="s">
        <v>1</v>
      </c>
    </row>
    <row r="33" spans="1:49" ht="15" customHeight="1" outlineLevel="1" x14ac:dyDescent="0.2">
      <c r="A33" s="123">
        <v>17</v>
      </c>
      <c r="B33" s="124" t="s">
        <v>85</v>
      </c>
      <c r="C33" s="46"/>
      <c r="D33" s="125">
        <v>500000</v>
      </c>
      <c r="E33" s="34"/>
      <c r="F33" s="34"/>
      <c r="G33" s="35"/>
      <c r="H33" s="36">
        <f t="shared" si="3"/>
        <v>0.95079730000000007</v>
      </c>
      <c r="I33" s="126">
        <f>SUM(Q33:R33)</f>
        <v>475398.65</v>
      </c>
      <c r="J33" s="34"/>
      <c r="K33" s="49">
        <f t="shared" si="2"/>
        <v>24601.349999999977</v>
      </c>
      <c r="L33" s="34"/>
      <c r="N33" s="1">
        <v>74246241</v>
      </c>
      <c r="O33" s="1" t="s">
        <v>77</v>
      </c>
      <c r="P33" s="1" t="s">
        <v>86</v>
      </c>
      <c r="Q33" s="3">
        <v>449930.87</v>
      </c>
      <c r="R33" s="3">
        <v>25467.78</v>
      </c>
      <c r="T33" s="1" t="s">
        <v>87</v>
      </c>
      <c r="W33" s="92"/>
      <c r="X33" s="93" t="s">
        <v>88</v>
      </c>
      <c r="Y33" s="94"/>
      <c r="Z33" s="95">
        <f>SUM(Z14:Z32)</f>
        <v>0</v>
      </c>
      <c r="AA33" s="96"/>
      <c r="AB33" s="96"/>
      <c r="AC33" s="97"/>
      <c r="AD33" s="98"/>
      <c r="AE33" s="99">
        <f>SUM(AE14:AE32)</f>
        <v>0</v>
      </c>
      <c r="AF33" s="96"/>
      <c r="AG33" s="100">
        <f>Z33-AE33</f>
        <v>0</v>
      </c>
      <c r="AH33" s="127"/>
      <c r="AW33" s="1" t="s">
        <v>1</v>
      </c>
    </row>
    <row r="34" spans="1:49" ht="15" customHeight="1" outlineLevel="1" x14ac:dyDescent="0.2">
      <c r="A34" s="123">
        <v>18</v>
      </c>
      <c r="B34" s="124" t="s">
        <v>89</v>
      </c>
      <c r="C34" s="46"/>
      <c r="D34" s="125">
        <v>100000</v>
      </c>
      <c r="E34" s="34"/>
      <c r="F34" s="34"/>
      <c r="G34" s="35"/>
      <c r="H34" s="36">
        <f t="shared" si="3"/>
        <v>0</v>
      </c>
      <c r="I34" s="126"/>
      <c r="J34" s="34"/>
      <c r="K34" s="49">
        <f t="shared" si="2"/>
        <v>100000</v>
      </c>
      <c r="L34" s="34"/>
      <c r="W34" s="63"/>
      <c r="X34" s="69"/>
      <c r="Y34" s="46"/>
      <c r="Z34" s="60"/>
      <c r="AA34" s="48"/>
      <c r="AB34" s="48"/>
      <c r="AC34" s="49"/>
      <c r="AD34" s="50"/>
      <c r="AE34" s="51"/>
      <c r="AF34" s="48"/>
      <c r="AG34" s="49"/>
      <c r="AH34" s="66"/>
      <c r="AW34" s="1" t="s">
        <v>1</v>
      </c>
    </row>
    <row r="35" spans="1:49" ht="15" customHeight="1" outlineLevel="1" x14ac:dyDescent="0.2">
      <c r="A35" s="117">
        <v>19</v>
      </c>
      <c r="B35" s="118" t="s">
        <v>90</v>
      </c>
      <c r="C35" s="119"/>
      <c r="D35" s="80">
        <v>181250</v>
      </c>
      <c r="E35" s="81"/>
      <c r="F35" s="81"/>
      <c r="G35" s="82"/>
      <c r="H35" s="83">
        <f t="shared" si="3"/>
        <v>0.80448551724137929</v>
      </c>
      <c r="I35" s="120">
        <f>Q36+SUM(Q37:R37)</f>
        <v>145813</v>
      </c>
      <c r="J35" s="81"/>
      <c r="K35" s="85">
        <f t="shared" si="2"/>
        <v>35437</v>
      </c>
      <c r="L35" s="81"/>
      <c r="W35" s="53" t="s">
        <v>33</v>
      </c>
      <c r="X35" s="54" t="s">
        <v>91</v>
      </c>
      <c r="Y35" s="128"/>
      <c r="Z35" s="129"/>
      <c r="AA35" s="130"/>
      <c r="AB35" s="130"/>
      <c r="AC35" s="131"/>
      <c r="AD35" s="132"/>
      <c r="AE35" s="133"/>
      <c r="AF35" s="130"/>
      <c r="AG35" s="131"/>
      <c r="AH35" s="134"/>
      <c r="AW35" s="1" t="s">
        <v>1</v>
      </c>
    </row>
    <row r="36" spans="1:49" ht="15" customHeight="1" outlineLevel="1" x14ac:dyDescent="0.2">
      <c r="A36" s="117"/>
      <c r="B36" s="118"/>
      <c r="C36" s="121"/>
      <c r="D36" s="86"/>
      <c r="E36" s="87"/>
      <c r="F36" s="87"/>
      <c r="G36" s="88"/>
      <c r="H36" s="89" t="e">
        <f t="shared" si="3"/>
        <v>#DIV/0!</v>
      </c>
      <c r="I36" s="122"/>
      <c r="J36" s="87"/>
      <c r="K36" s="91">
        <f t="shared" si="2"/>
        <v>0</v>
      </c>
      <c r="L36" s="87"/>
      <c r="M36" s="1" t="s">
        <v>92</v>
      </c>
      <c r="N36" s="1">
        <v>74246269</v>
      </c>
      <c r="O36" s="1" t="s">
        <v>93</v>
      </c>
      <c r="P36" s="1" t="s">
        <v>94</v>
      </c>
      <c r="Q36" s="3">
        <v>91685</v>
      </c>
      <c r="R36" s="3">
        <f>4093.08+818.61</f>
        <v>4911.6899999999996</v>
      </c>
      <c r="T36" s="1" t="s">
        <v>95</v>
      </c>
      <c r="W36" s="63"/>
      <c r="X36" s="69"/>
      <c r="Y36" s="46"/>
      <c r="Z36" s="135"/>
      <c r="AA36" s="48"/>
      <c r="AB36" s="48"/>
      <c r="AC36" s="49"/>
      <c r="AD36" s="50"/>
      <c r="AE36" s="61"/>
      <c r="AF36" s="48"/>
      <c r="AG36" s="49">
        <f>Z36-AE36</f>
        <v>0</v>
      </c>
      <c r="AH36" s="66"/>
      <c r="AW36" s="1" t="s">
        <v>1</v>
      </c>
    </row>
    <row r="37" spans="1:49" ht="15" customHeight="1" outlineLevel="1" x14ac:dyDescent="0.2">
      <c r="A37" s="123">
        <v>20</v>
      </c>
      <c r="B37" s="124" t="s">
        <v>96</v>
      </c>
      <c r="C37" s="46"/>
      <c r="D37" s="125">
        <v>509800</v>
      </c>
      <c r="E37" s="34"/>
      <c r="F37" s="34"/>
      <c r="G37" s="35"/>
      <c r="H37" s="36">
        <f t="shared" si="3"/>
        <v>0</v>
      </c>
      <c r="I37" s="126"/>
      <c r="J37" s="34"/>
      <c r="K37" s="49">
        <f t="shared" si="2"/>
        <v>509800</v>
      </c>
      <c r="L37" s="34"/>
      <c r="M37" s="1" t="s">
        <v>97</v>
      </c>
      <c r="N37" s="1">
        <v>74246260</v>
      </c>
      <c r="O37" s="1" t="s">
        <v>98</v>
      </c>
      <c r="P37" s="1" t="s">
        <v>99</v>
      </c>
      <c r="Q37" s="3">
        <v>53045.440000000002</v>
      </c>
      <c r="R37" s="3">
        <f>541.28+541.28</f>
        <v>1082.56</v>
      </c>
      <c r="T37" s="1" t="s">
        <v>100</v>
      </c>
      <c r="W37" s="136"/>
      <c r="X37" s="69"/>
      <c r="Y37" s="46"/>
      <c r="Z37" s="135"/>
      <c r="AA37" s="48"/>
      <c r="AB37" s="48"/>
      <c r="AC37" s="49"/>
      <c r="AD37" s="50"/>
      <c r="AE37" s="51"/>
      <c r="AF37" s="48"/>
      <c r="AG37" s="49">
        <f>Z37-AE37</f>
        <v>0</v>
      </c>
      <c r="AH37" s="66"/>
      <c r="AW37" s="1" t="s">
        <v>1</v>
      </c>
    </row>
    <row r="38" spans="1:49" ht="15" customHeight="1" outlineLevel="1" x14ac:dyDescent="0.2">
      <c r="A38" s="117">
        <v>21</v>
      </c>
      <c r="B38" s="118" t="s">
        <v>101</v>
      </c>
      <c r="C38" s="119"/>
      <c r="D38" s="80">
        <v>24000</v>
      </c>
      <c r="E38" s="81"/>
      <c r="F38" s="81"/>
      <c r="G38" s="82"/>
      <c r="H38" s="83">
        <f t="shared" si="3"/>
        <v>0</v>
      </c>
      <c r="I38" s="120"/>
      <c r="J38" s="81"/>
      <c r="K38" s="85">
        <f t="shared" si="2"/>
        <v>24000</v>
      </c>
      <c r="L38" s="81"/>
      <c r="W38" s="92"/>
      <c r="X38" s="93" t="s">
        <v>102</v>
      </c>
      <c r="Y38" s="94"/>
      <c r="Z38" s="95">
        <f>SUM(Z36:Z37)</f>
        <v>0</v>
      </c>
      <c r="AA38" s="96"/>
      <c r="AB38" s="96"/>
      <c r="AC38" s="97"/>
      <c r="AD38" s="98"/>
      <c r="AE38" s="99">
        <f>SUM(AE36:AE37)</f>
        <v>0</v>
      </c>
      <c r="AF38" s="96"/>
      <c r="AG38" s="100">
        <f>SUM(AG36:AG37)</f>
        <v>0</v>
      </c>
      <c r="AH38" s="127"/>
      <c r="AW38" s="1" t="s">
        <v>1</v>
      </c>
    </row>
    <row r="39" spans="1:49" ht="15" customHeight="1" outlineLevel="1" x14ac:dyDescent="0.2">
      <c r="A39" s="117"/>
      <c r="B39" s="118"/>
      <c r="C39" s="121"/>
      <c r="D39" s="86"/>
      <c r="E39" s="87"/>
      <c r="F39" s="87"/>
      <c r="G39" s="88"/>
      <c r="H39" s="89" t="e">
        <f t="shared" si="3"/>
        <v>#DIV/0!</v>
      </c>
      <c r="I39" s="122"/>
      <c r="J39" s="87"/>
      <c r="K39" s="91">
        <f t="shared" si="2"/>
        <v>0</v>
      </c>
      <c r="L39" s="87"/>
      <c r="W39" s="137"/>
      <c r="X39" s="138"/>
      <c r="Y39" s="139"/>
      <c r="Z39" s="140"/>
      <c r="AA39" s="141"/>
      <c r="AB39" s="141"/>
      <c r="AC39" s="142"/>
      <c r="AD39" s="143"/>
      <c r="AE39" s="144"/>
      <c r="AF39" s="141"/>
      <c r="AG39" s="142"/>
      <c r="AH39" s="145"/>
      <c r="AW39" s="1" t="s">
        <v>1</v>
      </c>
    </row>
    <row r="40" spans="1:49" ht="15" customHeight="1" outlineLevel="1" thickBot="1" x14ac:dyDescent="0.25">
      <c r="A40" s="117">
        <v>21</v>
      </c>
      <c r="B40" s="118" t="s">
        <v>103</v>
      </c>
      <c r="C40" s="119"/>
      <c r="D40" s="80">
        <v>500000</v>
      </c>
      <c r="E40" s="81"/>
      <c r="F40" s="81"/>
      <c r="G40" s="82"/>
      <c r="H40" s="83">
        <f t="shared" si="3"/>
        <v>0.42</v>
      </c>
      <c r="I40" s="120">
        <v>210000</v>
      </c>
      <c r="J40" s="81"/>
      <c r="K40" s="102">
        <f t="shared" si="2"/>
        <v>290000</v>
      </c>
      <c r="L40" s="81"/>
      <c r="W40" s="146"/>
      <c r="X40" s="147" t="s">
        <v>9</v>
      </c>
      <c r="Y40" s="148"/>
      <c r="Z40" s="149" t="e">
        <f>SUM(#REF!,#REF!,Z33,Z38)</f>
        <v>#REF!</v>
      </c>
      <c r="AA40" s="149"/>
      <c r="AB40" s="149"/>
      <c r="AC40" s="150"/>
      <c r="AD40" s="151"/>
      <c r="AE40" s="149" t="e">
        <f>SUM(#REF!,#REF!,AE33,AE38)</f>
        <v>#REF!</v>
      </c>
      <c r="AF40" s="149"/>
      <c r="AG40" s="149" t="e">
        <f>SUM(#REF!,#REF!,AG33,AG38)</f>
        <v>#REF!</v>
      </c>
      <c r="AH40" s="149"/>
      <c r="AW40" s="1" t="s">
        <v>1</v>
      </c>
    </row>
    <row r="41" spans="1:49" ht="15" customHeight="1" outlineLevel="1" thickTop="1" x14ac:dyDescent="0.2">
      <c r="A41" s="117"/>
      <c r="B41" s="118"/>
      <c r="C41" s="121"/>
      <c r="D41" s="86"/>
      <c r="E41" s="87"/>
      <c r="F41" s="87"/>
      <c r="G41" s="88"/>
      <c r="H41" s="89" t="e">
        <f t="shared" si="3"/>
        <v>#DIV/0!</v>
      </c>
      <c r="I41" s="122"/>
      <c r="J41" s="87"/>
      <c r="K41" s="113">
        <f t="shared" si="2"/>
        <v>0</v>
      </c>
      <c r="L41" s="87"/>
      <c r="O41" s="77"/>
      <c r="W41" s="152"/>
      <c r="X41" s="152"/>
      <c r="Y41" s="152"/>
      <c r="Z41" s="152"/>
      <c r="AA41" s="152"/>
      <c r="AB41" s="152"/>
      <c r="AC41" s="153"/>
      <c r="AD41" s="154"/>
      <c r="AE41" s="152"/>
      <c r="AF41" s="152"/>
      <c r="AG41" s="153"/>
      <c r="AH41" s="152"/>
      <c r="AK41" s="77"/>
      <c r="AW41" s="1" t="s">
        <v>1</v>
      </c>
    </row>
    <row r="42" spans="1:49" ht="15" customHeight="1" outlineLevel="1" x14ac:dyDescent="0.2">
      <c r="A42" s="116">
        <v>23</v>
      </c>
      <c r="B42" s="116" t="s">
        <v>104</v>
      </c>
      <c r="C42" s="75"/>
      <c r="D42" s="76">
        <v>1500000</v>
      </c>
      <c r="E42" s="48"/>
      <c r="F42" s="48"/>
      <c r="G42" s="49"/>
      <c r="H42" s="50">
        <f t="shared" si="3"/>
        <v>0</v>
      </c>
      <c r="I42" s="51"/>
      <c r="J42" s="48"/>
      <c r="K42" s="49">
        <f t="shared" si="2"/>
        <v>1500000</v>
      </c>
      <c r="L42" s="66"/>
      <c r="W42" s="152"/>
      <c r="X42" s="155" t="s">
        <v>105</v>
      </c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W42" s="1" t="s">
        <v>1</v>
      </c>
    </row>
    <row r="43" spans="1:49" ht="15" customHeight="1" outlineLevel="1" x14ac:dyDescent="0.2">
      <c r="A43" s="117">
        <v>24</v>
      </c>
      <c r="B43" s="118" t="s">
        <v>106</v>
      </c>
      <c r="C43" s="119"/>
      <c r="D43" s="80">
        <v>1000000</v>
      </c>
      <c r="E43" s="81"/>
      <c r="F43" s="81"/>
      <c r="G43" s="82"/>
      <c r="H43" s="83">
        <f t="shared" si="3"/>
        <v>0</v>
      </c>
      <c r="I43" s="120"/>
      <c r="J43" s="81"/>
      <c r="K43" s="102">
        <f t="shared" si="2"/>
        <v>1000000</v>
      </c>
      <c r="L43" s="81"/>
      <c r="W43" s="152"/>
      <c r="X43" s="152"/>
      <c r="Y43" s="152"/>
      <c r="Z43" s="152"/>
      <c r="AA43" s="152"/>
      <c r="AB43" s="152"/>
      <c r="AC43" s="153"/>
      <c r="AD43" s="154"/>
      <c r="AE43" s="156"/>
      <c r="AF43" s="156"/>
      <c r="AG43" s="153"/>
      <c r="AH43" s="152"/>
      <c r="AW43" s="1" t="s">
        <v>1</v>
      </c>
    </row>
    <row r="44" spans="1:49" ht="15" customHeight="1" outlineLevel="1" x14ac:dyDescent="0.2">
      <c r="A44" s="117"/>
      <c r="B44" s="118"/>
      <c r="C44" s="121"/>
      <c r="D44" s="86"/>
      <c r="E44" s="87"/>
      <c r="F44" s="87"/>
      <c r="G44" s="88"/>
      <c r="H44" s="89" t="e">
        <f t="shared" si="3"/>
        <v>#DIV/0!</v>
      </c>
      <c r="I44" s="122"/>
      <c r="J44" s="87"/>
      <c r="K44" s="113">
        <f t="shared" si="2"/>
        <v>0</v>
      </c>
      <c r="L44" s="87"/>
      <c r="W44" s="152"/>
      <c r="X44" s="157"/>
      <c r="Y44" s="158"/>
      <c r="Z44" s="159"/>
      <c r="AA44" s="159"/>
      <c r="AB44" s="159"/>
      <c r="AC44" s="160"/>
      <c r="AD44" s="161"/>
      <c r="AE44" s="162"/>
      <c r="AF44" s="162"/>
      <c r="AG44" s="163"/>
      <c r="AH44" s="158"/>
      <c r="AW44" s="1" t="s">
        <v>1</v>
      </c>
    </row>
    <row r="45" spans="1:49" ht="15" customHeight="1" outlineLevel="1" x14ac:dyDescent="0.2">
      <c r="A45" s="117">
        <v>25</v>
      </c>
      <c r="B45" s="118" t="s">
        <v>107</v>
      </c>
      <c r="C45" s="119"/>
      <c r="D45" s="80">
        <v>5000000</v>
      </c>
      <c r="E45" s="81"/>
      <c r="F45" s="81"/>
      <c r="G45" s="82"/>
      <c r="H45" s="83">
        <f t="shared" si="3"/>
        <v>0</v>
      </c>
      <c r="I45" s="120"/>
      <c r="J45" s="81"/>
      <c r="K45" s="102">
        <f t="shared" si="2"/>
        <v>5000000</v>
      </c>
      <c r="L45" s="81"/>
      <c r="W45" s="152"/>
      <c r="X45" s="158"/>
      <c r="Y45" s="152"/>
      <c r="Z45" s="164"/>
      <c r="AA45" s="164"/>
      <c r="AB45" s="164"/>
      <c r="AC45" s="165"/>
      <c r="AD45" s="154"/>
      <c r="AE45" s="152"/>
      <c r="AF45" s="152"/>
      <c r="AG45" s="153"/>
      <c r="AH45" s="152"/>
      <c r="AW45" s="1" t="s">
        <v>1</v>
      </c>
    </row>
    <row r="46" spans="1:49" ht="15" customHeight="1" outlineLevel="1" x14ac:dyDescent="0.2">
      <c r="A46" s="117"/>
      <c r="B46" s="118"/>
      <c r="C46" s="121"/>
      <c r="D46" s="86"/>
      <c r="E46" s="87"/>
      <c r="F46" s="87"/>
      <c r="G46" s="88"/>
      <c r="H46" s="89" t="e">
        <f t="shared" si="3"/>
        <v>#DIV/0!</v>
      </c>
      <c r="I46" s="122"/>
      <c r="J46" s="87"/>
      <c r="K46" s="113">
        <f t="shared" si="2"/>
        <v>0</v>
      </c>
      <c r="L46" s="87"/>
      <c r="W46" s="152"/>
      <c r="X46" s="166" t="s">
        <v>108</v>
      </c>
      <c r="Y46" s="152"/>
      <c r="Z46" s="152"/>
      <c r="AA46" s="152"/>
      <c r="AB46" s="152"/>
      <c r="AC46" s="153"/>
      <c r="AD46" s="167" t="s">
        <v>109</v>
      </c>
      <c r="AE46" s="167"/>
      <c r="AF46" s="167"/>
      <c r="AG46" s="168"/>
      <c r="AH46" s="152"/>
      <c r="AW46" s="1" t="s">
        <v>1</v>
      </c>
    </row>
    <row r="47" spans="1:49" ht="15" customHeight="1" x14ac:dyDescent="0.2">
      <c r="A47" s="92"/>
      <c r="B47" s="93" t="s">
        <v>110</v>
      </c>
      <c r="C47" s="94"/>
      <c r="D47" s="95">
        <f>SUM(D27:D46)</f>
        <v>23476675</v>
      </c>
      <c r="E47" s="96"/>
      <c r="F47" s="96"/>
      <c r="G47" s="97"/>
      <c r="H47" s="98"/>
      <c r="I47" s="99">
        <f>SUM(I27:I46)</f>
        <v>3976315.65</v>
      </c>
      <c r="J47" s="96"/>
      <c r="K47" s="100">
        <f>SUM(K27:K46)</f>
        <v>19500359.350000001</v>
      </c>
      <c r="L47" s="101">
        <f>I47/D47</f>
        <v>0.16937303302107304</v>
      </c>
      <c r="W47" s="152"/>
      <c r="X47" s="158" t="s">
        <v>111</v>
      </c>
      <c r="Y47" s="152"/>
      <c r="Z47" s="152"/>
      <c r="AA47" s="152"/>
      <c r="AB47" s="152"/>
      <c r="AC47" s="153"/>
      <c r="AD47" s="169" t="s">
        <v>112</v>
      </c>
      <c r="AE47" s="169"/>
      <c r="AF47" s="169"/>
      <c r="AG47" s="170"/>
      <c r="AH47" s="152"/>
      <c r="AW47" s="1" t="s">
        <v>1</v>
      </c>
    </row>
    <row r="48" spans="1:49" s="111" customFormat="1" ht="15" customHeight="1" x14ac:dyDescent="0.2">
      <c r="A48" s="137"/>
      <c r="B48" s="171"/>
      <c r="C48" s="172"/>
      <c r="D48" s="173"/>
      <c r="E48" s="107"/>
      <c r="F48" s="107"/>
      <c r="G48" s="108"/>
      <c r="H48" s="109"/>
      <c r="I48" s="61"/>
      <c r="J48" s="107"/>
      <c r="K48" s="108"/>
      <c r="L48" s="110"/>
      <c r="Q48" s="112"/>
      <c r="R48" s="112"/>
      <c r="W48" s="1"/>
      <c r="X48" s="1"/>
      <c r="Y48" s="1"/>
      <c r="Z48" s="1"/>
      <c r="AA48" s="1"/>
      <c r="AB48" s="1"/>
      <c r="AC48" s="3"/>
      <c r="AD48" s="7"/>
      <c r="AE48" s="1"/>
      <c r="AF48" s="1"/>
      <c r="AG48" s="3"/>
      <c r="AH48" s="1"/>
      <c r="AM48" s="112"/>
      <c r="AW48" s="1" t="s">
        <v>1</v>
      </c>
    </row>
    <row r="49" spans="1:49" ht="15" customHeight="1" x14ac:dyDescent="0.2">
      <c r="A49" s="53" t="s">
        <v>36</v>
      </c>
      <c r="B49" s="54" t="s">
        <v>37</v>
      </c>
      <c r="C49" s="55"/>
      <c r="D49" s="56"/>
      <c r="E49" s="57"/>
      <c r="F49" s="57"/>
      <c r="G49" s="57"/>
      <c r="H49" s="58"/>
      <c r="I49" s="57"/>
      <c r="J49" s="57"/>
      <c r="K49" s="57"/>
      <c r="L49" s="59"/>
      <c r="AW49" s="1" t="s">
        <v>1</v>
      </c>
    </row>
    <row r="50" spans="1:49" ht="15" customHeight="1" outlineLevel="1" x14ac:dyDescent="0.2">
      <c r="A50" s="174">
        <v>26</v>
      </c>
      <c r="B50" s="175" t="s">
        <v>113</v>
      </c>
      <c r="C50" s="46" t="s">
        <v>114</v>
      </c>
      <c r="D50" s="60">
        <v>300000</v>
      </c>
      <c r="E50" s="48"/>
      <c r="F50" s="48"/>
      <c r="G50" s="49"/>
      <c r="H50" s="83">
        <f t="shared" ref="H50:H56" si="4">I50/D50</f>
        <v>0.76317999999999997</v>
      </c>
      <c r="I50" s="61">
        <v>228954</v>
      </c>
      <c r="J50" s="48"/>
      <c r="K50" s="49">
        <f t="shared" ref="K50:K70" si="5">D50-I50</f>
        <v>71046</v>
      </c>
      <c r="L50" s="52">
        <f>K50/D50</f>
        <v>0.23682</v>
      </c>
      <c r="AW50" s="1" t="s">
        <v>1</v>
      </c>
    </row>
    <row r="51" spans="1:49" ht="15" hidden="1" customHeight="1" outlineLevel="2" x14ac:dyDescent="0.2">
      <c r="A51" s="174"/>
      <c r="B51" s="175"/>
      <c r="C51" s="46"/>
      <c r="D51" s="60"/>
      <c r="E51" s="48"/>
      <c r="F51" s="48"/>
      <c r="G51" s="49"/>
      <c r="H51" s="89" t="e">
        <f t="shared" si="4"/>
        <v>#DIV/0!</v>
      </c>
      <c r="I51" s="61"/>
      <c r="J51" s="48"/>
      <c r="K51" s="49"/>
      <c r="L51" s="66"/>
      <c r="AW51" s="1" t="s">
        <v>1</v>
      </c>
    </row>
    <row r="52" spans="1:49" ht="15" customHeight="1" outlineLevel="1" collapsed="1" x14ac:dyDescent="0.2">
      <c r="A52" s="174">
        <v>27</v>
      </c>
      <c r="B52" s="45" t="s">
        <v>115</v>
      </c>
      <c r="C52" s="46" t="s">
        <v>58</v>
      </c>
      <c r="D52" s="60">
        <v>350000</v>
      </c>
      <c r="E52" s="48"/>
      <c r="F52" s="48"/>
      <c r="G52" s="49"/>
      <c r="H52" s="50">
        <f t="shared" si="4"/>
        <v>0.76598285714285719</v>
      </c>
      <c r="I52" s="61">
        <f>Q52+Q53</f>
        <v>268094</v>
      </c>
      <c r="J52" s="48"/>
      <c r="K52" s="49">
        <f t="shared" si="5"/>
        <v>81906</v>
      </c>
      <c r="L52" s="52">
        <f>K52/D52</f>
        <v>0.23401714285714287</v>
      </c>
      <c r="M52" s="1" t="s">
        <v>116</v>
      </c>
      <c r="N52" s="1">
        <v>74246247</v>
      </c>
      <c r="O52" s="1" t="s">
        <v>60</v>
      </c>
      <c r="P52" s="1" t="s">
        <v>55</v>
      </c>
      <c r="Q52" s="3">
        <v>198594</v>
      </c>
      <c r="AW52" s="1" t="s">
        <v>1</v>
      </c>
    </row>
    <row r="53" spans="1:49" ht="15" customHeight="1" outlineLevel="1" x14ac:dyDescent="0.2">
      <c r="A53" s="174">
        <v>28</v>
      </c>
      <c r="B53" s="45" t="s">
        <v>117</v>
      </c>
      <c r="C53" s="46" t="s">
        <v>118</v>
      </c>
      <c r="D53" s="60">
        <v>300000</v>
      </c>
      <c r="E53" s="48"/>
      <c r="F53" s="48"/>
      <c r="G53" s="49"/>
      <c r="H53" s="50">
        <f t="shared" si="4"/>
        <v>0</v>
      </c>
      <c r="I53" s="61"/>
      <c r="J53" s="48"/>
      <c r="K53" s="49">
        <f>D53-I53</f>
        <v>300000</v>
      </c>
      <c r="L53" s="66"/>
      <c r="M53" s="1" t="s">
        <v>116</v>
      </c>
      <c r="N53" s="1">
        <v>74246272</v>
      </c>
      <c r="O53" s="1" t="s">
        <v>54</v>
      </c>
      <c r="P53" s="1" t="s">
        <v>64</v>
      </c>
      <c r="Q53" s="3">
        <v>69500</v>
      </c>
      <c r="R53" s="3">
        <f>3102.68+620.54</f>
        <v>3723.22</v>
      </c>
      <c r="T53" s="1" t="s">
        <v>119</v>
      </c>
      <c r="AW53" s="1" t="s">
        <v>1</v>
      </c>
    </row>
    <row r="54" spans="1:49" ht="15" customHeight="1" outlineLevel="1" x14ac:dyDescent="0.2">
      <c r="A54" s="174">
        <v>29</v>
      </c>
      <c r="B54" s="45" t="s">
        <v>120</v>
      </c>
      <c r="C54" s="46" t="s">
        <v>51</v>
      </c>
      <c r="D54" s="60">
        <v>300000</v>
      </c>
      <c r="E54" s="48"/>
      <c r="F54" s="48"/>
      <c r="G54" s="49"/>
      <c r="H54" s="50">
        <f t="shared" si="4"/>
        <v>0</v>
      </c>
      <c r="I54" s="61"/>
      <c r="J54" s="48"/>
      <c r="K54" s="49">
        <f t="shared" si="5"/>
        <v>300000</v>
      </c>
      <c r="L54" s="66"/>
      <c r="AW54" s="1" t="s">
        <v>1</v>
      </c>
    </row>
    <row r="55" spans="1:49" ht="15" customHeight="1" outlineLevel="1" x14ac:dyDescent="0.2">
      <c r="A55" s="174">
        <v>30</v>
      </c>
      <c r="B55" s="45" t="s">
        <v>121</v>
      </c>
      <c r="C55" s="46" t="s">
        <v>62</v>
      </c>
      <c r="D55" s="70">
        <v>300000</v>
      </c>
      <c r="E55" s="71"/>
      <c r="F55" s="71"/>
      <c r="G55" s="72"/>
      <c r="H55" s="50">
        <f t="shared" si="4"/>
        <v>0</v>
      </c>
      <c r="I55" s="61">
        <v>0</v>
      </c>
      <c r="J55" s="71"/>
      <c r="K55" s="72">
        <f t="shared" si="5"/>
        <v>300000</v>
      </c>
      <c r="L55" s="74"/>
      <c r="AW55" s="1" t="s">
        <v>1</v>
      </c>
    </row>
    <row r="56" spans="1:49" ht="15" customHeight="1" outlineLevel="1" x14ac:dyDescent="0.2">
      <c r="A56" s="174">
        <v>31</v>
      </c>
      <c r="B56" s="45" t="s">
        <v>122</v>
      </c>
      <c r="C56" s="46" t="s">
        <v>62</v>
      </c>
      <c r="D56" s="60">
        <v>300000</v>
      </c>
      <c r="E56" s="48"/>
      <c r="F56" s="48"/>
      <c r="G56" s="49"/>
      <c r="H56" s="50">
        <f t="shared" si="4"/>
        <v>0</v>
      </c>
      <c r="I56" s="61"/>
      <c r="J56" s="48"/>
      <c r="K56" s="49">
        <f t="shared" si="5"/>
        <v>300000</v>
      </c>
      <c r="L56" s="66"/>
      <c r="AW56" s="1" t="s">
        <v>1</v>
      </c>
    </row>
    <row r="57" spans="1:49" ht="15" customHeight="1" outlineLevel="1" x14ac:dyDescent="0.2">
      <c r="A57" s="174">
        <v>32</v>
      </c>
      <c r="B57" s="45" t="s">
        <v>123</v>
      </c>
      <c r="C57" s="46" t="s">
        <v>124</v>
      </c>
      <c r="D57" s="60">
        <v>4100000</v>
      </c>
      <c r="E57" s="48"/>
      <c r="F57" s="48"/>
      <c r="G57" s="49"/>
      <c r="H57" s="50">
        <v>1</v>
      </c>
      <c r="I57" s="61">
        <v>4089916.9699999997</v>
      </c>
      <c r="J57" s="48"/>
      <c r="K57" s="49">
        <f t="shared" si="5"/>
        <v>10083.030000000261</v>
      </c>
      <c r="L57" s="62" t="s">
        <v>40</v>
      </c>
      <c r="AW57" s="1" t="s">
        <v>1</v>
      </c>
    </row>
    <row r="58" spans="1:49" ht="15" customHeight="1" outlineLevel="1" x14ac:dyDescent="0.2">
      <c r="A58" s="117">
        <v>33</v>
      </c>
      <c r="B58" s="118" t="s">
        <v>125</v>
      </c>
      <c r="C58" s="65" t="s">
        <v>49</v>
      </c>
      <c r="D58" s="80">
        <v>2700000</v>
      </c>
      <c r="E58" s="81"/>
      <c r="F58" s="81"/>
      <c r="G58" s="102"/>
      <c r="H58" s="83">
        <v>1</v>
      </c>
      <c r="I58" s="84">
        <v>2694444.7</v>
      </c>
      <c r="J58" s="81"/>
      <c r="K58" s="85">
        <f t="shared" si="5"/>
        <v>5555.2999999998137</v>
      </c>
      <c r="L58" s="176" t="s">
        <v>40</v>
      </c>
      <c r="N58" s="4">
        <v>74246256</v>
      </c>
      <c r="O58" s="4" t="s">
        <v>126</v>
      </c>
      <c r="P58" s="4" t="s">
        <v>127</v>
      </c>
      <c r="Q58" s="4">
        <f>7547.27+11320.91+51887.49</f>
        <v>70755.67</v>
      </c>
      <c r="R58" s="4">
        <v>4717.05</v>
      </c>
      <c r="S58" s="4"/>
      <c r="T58" s="4"/>
      <c r="AW58" s="1" t="s">
        <v>1</v>
      </c>
    </row>
    <row r="59" spans="1:49" ht="15" customHeight="1" outlineLevel="1" x14ac:dyDescent="0.2">
      <c r="A59" s="117"/>
      <c r="B59" s="118"/>
      <c r="C59" s="68"/>
      <c r="D59" s="86"/>
      <c r="E59" s="87"/>
      <c r="F59" s="87"/>
      <c r="G59" s="113"/>
      <c r="H59" s="89"/>
      <c r="I59" s="90"/>
      <c r="J59" s="87"/>
      <c r="K59" s="91"/>
      <c r="L59" s="177"/>
      <c r="N59" s="4"/>
      <c r="O59" s="4"/>
      <c r="P59" s="4"/>
      <c r="Q59" s="4"/>
      <c r="R59" s="4"/>
      <c r="S59" s="4"/>
      <c r="T59" s="4"/>
      <c r="AW59" s="1" t="s">
        <v>1</v>
      </c>
    </row>
    <row r="60" spans="1:49" ht="15" customHeight="1" outlineLevel="1" x14ac:dyDescent="0.2">
      <c r="A60" s="174">
        <v>34</v>
      </c>
      <c r="B60" s="45" t="s">
        <v>128</v>
      </c>
      <c r="C60" s="46" t="s">
        <v>129</v>
      </c>
      <c r="D60" s="60">
        <v>2200000</v>
      </c>
      <c r="E60" s="48"/>
      <c r="F60" s="48"/>
      <c r="G60" s="49"/>
      <c r="H60" s="50">
        <v>1</v>
      </c>
      <c r="I60" s="61">
        <v>2192052.66</v>
      </c>
      <c r="J60" s="48"/>
      <c r="K60" s="49">
        <f t="shared" si="5"/>
        <v>7947.339999999851</v>
      </c>
      <c r="L60" s="62" t="s">
        <v>40</v>
      </c>
      <c r="AW60" s="1" t="s">
        <v>1</v>
      </c>
    </row>
    <row r="61" spans="1:49" ht="15" customHeight="1" outlineLevel="1" x14ac:dyDescent="0.2">
      <c r="A61" s="117">
        <v>35</v>
      </c>
      <c r="B61" s="118" t="s">
        <v>130</v>
      </c>
      <c r="C61" s="65" t="s">
        <v>131</v>
      </c>
      <c r="D61" s="80">
        <v>2200000</v>
      </c>
      <c r="E61" s="81"/>
      <c r="F61" s="81"/>
      <c r="G61" s="102"/>
      <c r="H61" s="83">
        <v>1</v>
      </c>
      <c r="I61" s="84">
        <v>2192988.4000000004</v>
      </c>
      <c r="J61" s="81"/>
      <c r="K61" s="85">
        <f t="shared" si="5"/>
        <v>7011.5999999996275</v>
      </c>
      <c r="L61" s="176" t="s">
        <v>40</v>
      </c>
      <c r="N61" s="178">
        <v>74246252</v>
      </c>
      <c r="O61" s="178" t="s">
        <v>132</v>
      </c>
      <c r="P61" s="179" t="s">
        <v>127</v>
      </c>
      <c r="Q61" s="178">
        <f>43784.87+9553.06+6368.71</f>
        <v>59706.64</v>
      </c>
      <c r="R61" s="178">
        <f>2843.17+1137.27</f>
        <v>3980.44</v>
      </c>
      <c r="AW61" s="1" t="s">
        <v>1</v>
      </c>
    </row>
    <row r="62" spans="1:49" ht="15" customHeight="1" outlineLevel="1" x14ac:dyDescent="0.2">
      <c r="A62" s="117"/>
      <c r="B62" s="118"/>
      <c r="C62" s="68"/>
      <c r="D62" s="86"/>
      <c r="E62" s="87"/>
      <c r="F62" s="87"/>
      <c r="G62" s="113"/>
      <c r="H62" s="89"/>
      <c r="I62" s="90"/>
      <c r="J62" s="87"/>
      <c r="K62" s="91"/>
      <c r="L62" s="177"/>
      <c r="N62" s="178"/>
      <c r="O62" s="178"/>
      <c r="P62" s="179"/>
      <c r="Q62" s="178"/>
      <c r="R62" s="178"/>
      <c r="S62" s="180"/>
      <c r="AN62" s="180"/>
      <c r="AW62" s="1" t="s">
        <v>1</v>
      </c>
    </row>
    <row r="63" spans="1:49" ht="15" customHeight="1" outlineLevel="1" x14ac:dyDescent="0.2">
      <c r="A63" s="174">
        <v>36</v>
      </c>
      <c r="B63" s="45" t="s">
        <v>133</v>
      </c>
      <c r="C63" s="46" t="s">
        <v>134</v>
      </c>
      <c r="D63" s="60">
        <v>2200000</v>
      </c>
      <c r="E63" s="48"/>
      <c r="F63" s="48"/>
      <c r="G63" s="49"/>
      <c r="H63" s="50">
        <v>1</v>
      </c>
      <c r="I63" s="61">
        <v>2192855.2299999995</v>
      </c>
      <c r="J63" s="48"/>
      <c r="K63" s="49">
        <f t="shared" si="5"/>
        <v>7144.7700000004843</v>
      </c>
      <c r="L63" s="62" t="s">
        <v>40</v>
      </c>
      <c r="AW63" s="1" t="s">
        <v>1</v>
      </c>
    </row>
    <row r="64" spans="1:49" ht="15" customHeight="1" outlineLevel="1" x14ac:dyDescent="0.2">
      <c r="A64" s="117">
        <v>37</v>
      </c>
      <c r="B64" s="118" t="s">
        <v>135</v>
      </c>
      <c r="C64" s="65" t="s">
        <v>136</v>
      </c>
      <c r="D64" s="80">
        <v>2800000</v>
      </c>
      <c r="E64" s="81"/>
      <c r="F64" s="81"/>
      <c r="G64" s="102"/>
      <c r="H64" s="83">
        <v>1</v>
      </c>
      <c r="I64" s="181">
        <f>'[1]20 %'!$G$178</f>
        <v>0</v>
      </c>
      <c r="J64" s="81"/>
      <c r="K64" s="85">
        <f t="shared" si="5"/>
        <v>2800000</v>
      </c>
      <c r="L64" s="176" t="s">
        <v>40</v>
      </c>
      <c r="M64" s="182"/>
      <c r="N64" s="178">
        <v>74246251</v>
      </c>
      <c r="O64" s="178" t="s">
        <v>132</v>
      </c>
      <c r="P64" s="179" t="s">
        <v>127</v>
      </c>
      <c r="Q64" s="183">
        <f>'[1]20 %'!$W$171-'[1]20 %'!$W$177-'[1]20 %'!$W$176</f>
        <v>657916.16000000003</v>
      </c>
      <c r="R64" s="183">
        <f>SUM('[1]20 %'!$W$176:$W$177)</f>
        <v>0</v>
      </c>
      <c r="S64" s="180"/>
      <c r="AN64" s="180"/>
      <c r="AW64" s="1" t="s">
        <v>1</v>
      </c>
    </row>
    <row r="65" spans="1:49" ht="15" customHeight="1" outlineLevel="1" x14ac:dyDescent="0.2">
      <c r="A65" s="117"/>
      <c r="B65" s="118"/>
      <c r="C65" s="68"/>
      <c r="D65" s="86"/>
      <c r="E65" s="87"/>
      <c r="F65" s="87"/>
      <c r="G65" s="113"/>
      <c r="H65" s="89"/>
      <c r="I65" s="90"/>
      <c r="J65" s="87"/>
      <c r="K65" s="91"/>
      <c r="L65" s="177"/>
      <c r="M65" s="182"/>
      <c r="N65" s="178"/>
      <c r="O65" s="178"/>
      <c r="P65" s="179"/>
      <c r="Q65" s="178"/>
      <c r="R65" s="178"/>
      <c r="AW65" s="1" t="s">
        <v>1</v>
      </c>
    </row>
    <row r="66" spans="1:49" ht="15" customHeight="1" outlineLevel="1" x14ac:dyDescent="0.2">
      <c r="A66" s="174">
        <v>38</v>
      </c>
      <c r="B66" s="45" t="s">
        <v>137</v>
      </c>
      <c r="C66" s="46" t="s">
        <v>58</v>
      </c>
      <c r="D66" s="60">
        <v>5500000</v>
      </c>
      <c r="E66" s="48"/>
      <c r="F66" s="48"/>
      <c r="G66" s="49"/>
      <c r="H66" s="50">
        <v>1</v>
      </c>
      <c r="I66" s="61">
        <f>'[1]20 %'!$G$204</f>
        <v>0</v>
      </c>
      <c r="J66" s="48"/>
      <c r="K66" s="49">
        <f t="shared" si="5"/>
        <v>5500000</v>
      </c>
      <c r="L66" s="62" t="s">
        <v>40</v>
      </c>
      <c r="M66" s="184"/>
      <c r="N66" s="1">
        <v>74246250</v>
      </c>
      <c r="O66" s="1" t="s">
        <v>132</v>
      </c>
      <c r="P66" s="1" t="s">
        <v>127</v>
      </c>
      <c r="Q66" s="3">
        <f>351549.75-15694.19-6277.67</f>
        <v>329577.89</v>
      </c>
      <c r="R66" s="3">
        <f>15694.19+6277.67</f>
        <v>21971.86</v>
      </c>
      <c r="S66" s="180"/>
      <c r="AN66" s="180"/>
      <c r="AW66" s="1" t="s">
        <v>1</v>
      </c>
    </row>
    <row r="67" spans="1:49" ht="15" customHeight="1" outlineLevel="1" x14ac:dyDescent="0.2">
      <c r="A67" s="117">
        <v>39</v>
      </c>
      <c r="B67" s="118" t="s">
        <v>138</v>
      </c>
      <c r="C67" s="65" t="s">
        <v>139</v>
      </c>
      <c r="D67" s="80">
        <v>2250000</v>
      </c>
      <c r="E67" s="81"/>
      <c r="F67" s="81"/>
      <c r="G67" s="102"/>
      <c r="H67" s="83">
        <v>1</v>
      </c>
      <c r="I67" s="84">
        <v>2242084.12</v>
      </c>
      <c r="J67" s="81"/>
      <c r="K67" s="85">
        <f t="shared" si="5"/>
        <v>7915.8799999998882</v>
      </c>
      <c r="L67" s="176" t="s">
        <v>40</v>
      </c>
      <c r="M67" s="184"/>
      <c r="AW67" s="1" t="s">
        <v>1</v>
      </c>
    </row>
    <row r="68" spans="1:49" ht="15" customHeight="1" outlineLevel="1" x14ac:dyDescent="0.2">
      <c r="A68" s="117"/>
      <c r="B68" s="118"/>
      <c r="C68" s="68"/>
      <c r="D68" s="86"/>
      <c r="E68" s="87"/>
      <c r="F68" s="87"/>
      <c r="G68" s="113"/>
      <c r="H68" s="89"/>
      <c r="I68" s="90"/>
      <c r="J68" s="87"/>
      <c r="K68" s="91"/>
      <c r="L68" s="177"/>
      <c r="AW68" s="1" t="s">
        <v>1</v>
      </c>
    </row>
    <row r="69" spans="1:49" ht="15" customHeight="1" outlineLevel="1" x14ac:dyDescent="0.2">
      <c r="A69" s="174">
        <v>40</v>
      </c>
      <c r="B69" s="45" t="s">
        <v>140</v>
      </c>
      <c r="C69" s="46"/>
      <c r="D69" s="60">
        <v>25000000</v>
      </c>
      <c r="E69" s="48"/>
      <c r="F69" s="48"/>
      <c r="G69" s="49"/>
      <c r="H69" s="50">
        <f>I69/D69</f>
        <v>0.4089032024</v>
      </c>
      <c r="I69" s="61">
        <f>4187072.18+SUM(Q69:S69)</f>
        <v>10222580.060000001</v>
      </c>
      <c r="J69" s="48"/>
      <c r="K69" s="49">
        <f t="shared" si="5"/>
        <v>14777419.939999999</v>
      </c>
      <c r="L69" s="66"/>
      <c r="N69" s="1">
        <v>74246253</v>
      </c>
      <c r="O69" s="1" t="s">
        <v>132</v>
      </c>
      <c r="P69" s="1" t="s">
        <v>141</v>
      </c>
      <c r="Q69" s="3">
        <v>4187072.18</v>
      </c>
      <c r="R69" s="3">
        <v>1830134.36</v>
      </c>
      <c r="S69" s="1">
        <v>18301.34</v>
      </c>
      <c r="AW69" s="1" t="s">
        <v>1</v>
      </c>
    </row>
    <row r="70" spans="1:49" ht="15" customHeight="1" x14ac:dyDescent="0.2">
      <c r="A70" s="92"/>
      <c r="B70" s="93" t="s">
        <v>88</v>
      </c>
      <c r="C70" s="94"/>
      <c r="D70" s="95">
        <f>SUM(D50:D69)</f>
        <v>50800000</v>
      </c>
      <c r="E70" s="96"/>
      <c r="F70" s="96"/>
      <c r="G70" s="97"/>
      <c r="H70" s="98"/>
      <c r="I70" s="99">
        <f>SUM(I50:I69)</f>
        <v>26323970.140000001</v>
      </c>
      <c r="J70" s="96"/>
      <c r="K70" s="100">
        <f t="shared" si="5"/>
        <v>24476029.859999999</v>
      </c>
      <c r="L70" s="101">
        <f>I70/D70</f>
        <v>0.51818838858267713</v>
      </c>
      <c r="Q70" s="3" t="s">
        <v>142</v>
      </c>
      <c r="R70" s="3" t="s">
        <v>143</v>
      </c>
      <c r="S70" s="1" t="s">
        <v>144</v>
      </c>
      <c r="AW70" s="1" t="s">
        <v>1</v>
      </c>
    </row>
    <row r="71" spans="1:49" ht="15" customHeight="1" x14ac:dyDescent="0.2">
      <c r="A71" s="63"/>
      <c r="B71" s="69"/>
      <c r="C71" s="46"/>
      <c r="D71" s="60"/>
      <c r="E71" s="48"/>
      <c r="F71" s="48"/>
      <c r="G71" s="49"/>
      <c r="H71" s="50"/>
      <c r="I71" s="51"/>
      <c r="J71" s="48"/>
      <c r="K71" s="49"/>
      <c r="L71" s="66"/>
      <c r="AW71" s="1" t="s">
        <v>1</v>
      </c>
    </row>
    <row r="72" spans="1:49" ht="15" customHeight="1" x14ac:dyDescent="0.2">
      <c r="A72" s="53" t="s">
        <v>33</v>
      </c>
      <c r="B72" s="54" t="s">
        <v>91</v>
      </c>
      <c r="C72" s="128"/>
      <c r="D72" s="129"/>
      <c r="E72" s="130"/>
      <c r="F72" s="130"/>
      <c r="G72" s="131"/>
      <c r="H72" s="132"/>
      <c r="I72" s="133"/>
      <c r="J72" s="130"/>
      <c r="K72" s="131"/>
      <c r="L72" s="134"/>
      <c r="AW72" s="1" t="s">
        <v>1</v>
      </c>
    </row>
    <row r="73" spans="1:49" ht="15" customHeight="1" outlineLevel="1" x14ac:dyDescent="0.2">
      <c r="A73" s="174">
        <v>41</v>
      </c>
      <c r="B73" s="45" t="s">
        <v>145</v>
      </c>
      <c r="C73" s="46"/>
      <c r="D73" s="135">
        <v>1000000</v>
      </c>
      <c r="E73" s="48"/>
      <c r="F73" s="48"/>
      <c r="G73" s="49"/>
      <c r="H73" s="50">
        <f>I73/D73</f>
        <v>0.58860999999999997</v>
      </c>
      <c r="I73" s="61">
        <f>390815+Q73</f>
        <v>588610</v>
      </c>
      <c r="J73" s="48"/>
      <c r="K73" s="49">
        <f>D73-I73</f>
        <v>411390</v>
      </c>
      <c r="L73" s="66"/>
      <c r="N73" s="1">
        <v>74246268</v>
      </c>
      <c r="O73" s="185" t="s">
        <v>93</v>
      </c>
      <c r="P73" s="1" t="s">
        <v>64</v>
      </c>
      <c r="Q73" s="3">
        <v>197795</v>
      </c>
      <c r="R73" s="3">
        <v>10596.16</v>
      </c>
      <c r="T73" s="1" t="s">
        <v>146</v>
      </c>
      <c r="AW73" s="1" t="s">
        <v>1</v>
      </c>
    </row>
    <row r="74" spans="1:49" ht="15" customHeight="1" outlineLevel="1" x14ac:dyDescent="0.2">
      <c r="A74" s="45">
        <v>42</v>
      </c>
      <c r="B74" s="45" t="s">
        <v>147</v>
      </c>
      <c r="C74" s="46"/>
      <c r="D74" s="135">
        <v>261629.6</v>
      </c>
      <c r="E74" s="48"/>
      <c r="F74" s="48"/>
      <c r="G74" s="49"/>
      <c r="H74" s="50">
        <f>I74/D74</f>
        <v>0</v>
      </c>
      <c r="I74" s="51"/>
      <c r="J74" s="48"/>
      <c r="K74" s="49">
        <f>D74-I74</f>
        <v>261629.6</v>
      </c>
      <c r="L74" s="66"/>
      <c r="AW74" s="1" t="s">
        <v>1</v>
      </c>
    </row>
    <row r="75" spans="1:49" ht="15" customHeight="1" x14ac:dyDescent="0.2">
      <c r="A75" s="92"/>
      <c r="B75" s="93" t="s">
        <v>102</v>
      </c>
      <c r="C75" s="94"/>
      <c r="D75" s="95">
        <f>SUM(D73:D74)</f>
        <v>1261629.6000000001</v>
      </c>
      <c r="E75" s="96"/>
      <c r="F75" s="96"/>
      <c r="G75" s="97"/>
      <c r="H75" s="98"/>
      <c r="I75" s="99">
        <f>SUM(I73:I74)</f>
        <v>588610</v>
      </c>
      <c r="J75" s="96"/>
      <c r="K75" s="100">
        <f>SUM(K73:K74)</f>
        <v>673019.6</v>
      </c>
      <c r="L75" s="101">
        <f>I75/D75</f>
        <v>0.46654739235667897</v>
      </c>
      <c r="AW75" s="1" t="s">
        <v>1</v>
      </c>
    </row>
    <row r="76" spans="1:49" s="111" customFormat="1" ht="15" customHeight="1" x14ac:dyDescent="0.2">
      <c r="A76" s="137"/>
      <c r="B76" s="138"/>
      <c r="C76" s="139"/>
      <c r="D76" s="140"/>
      <c r="E76" s="141"/>
      <c r="F76" s="141"/>
      <c r="G76" s="142"/>
      <c r="H76" s="143"/>
      <c r="I76" s="144"/>
      <c r="J76" s="141"/>
      <c r="K76" s="142"/>
      <c r="L76" s="145"/>
      <c r="Q76" s="112"/>
      <c r="R76" s="112"/>
      <c r="W76" s="1"/>
      <c r="X76" s="1"/>
      <c r="Y76" s="1"/>
      <c r="Z76" s="1"/>
      <c r="AA76" s="1"/>
      <c r="AB76" s="1"/>
      <c r="AC76" s="3"/>
      <c r="AD76" s="7"/>
      <c r="AE76" s="1"/>
      <c r="AF76" s="1"/>
      <c r="AG76" s="3"/>
      <c r="AH76" s="1"/>
      <c r="AM76" s="112"/>
      <c r="AW76" s="1" t="s">
        <v>1</v>
      </c>
    </row>
    <row r="77" spans="1:49" ht="12.75" thickBot="1" x14ac:dyDescent="0.25">
      <c r="A77" s="146"/>
      <c r="B77" s="147" t="s">
        <v>9</v>
      </c>
      <c r="C77" s="148"/>
      <c r="D77" s="149">
        <f>SUM(D24,D47,D70,D75)</f>
        <v>78088304.599999994</v>
      </c>
      <c r="E77" s="149"/>
      <c r="F77" s="149"/>
      <c r="G77" s="150"/>
      <c r="H77" s="151"/>
      <c r="I77" s="149">
        <f>SUM(I24,I47,I70,I75)</f>
        <v>31999136.039999999</v>
      </c>
      <c r="J77" s="149"/>
      <c r="K77" s="149">
        <f>SUM(K24,K47,K70,K75)</f>
        <v>46089168.560000002</v>
      </c>
      <c r="L77" s="186">
        <f>I77/D77</f>
        <v>0.40978141610209834</v>
      </c>
      <c r="M77" s="24"/>
      <c r="AW77" s="1" t="s">
        <v>1</v>
      </c>
    </row>
    <row r="78" spans="1:49" ht="12.75" thickTop="1" x14ac:dyDescent="0.2">
      <c r="A78" s="152"/>
      <c r="B78" s="152"/>
      <c r="C78" s="152"/>
      <c r="D78" s="152"/>
      <c r="E78" s="152"/>
      <c r="F78" s="152"/>
      <c r="G78" s="153"/>
      <c r="H78" s="154"/>
      <c r="I78" s="152"/>
      <c r="J78" s="152"/>
      <c r="K78" s="153"/>
      <c r="L78" s="152"/>
      <c r="AW78" s="1" t="s">
        <v>1</v>
      </c>
    </row>
    <row r="79" spans="1:49" x14ac:dyDescent="0.2">
      <c r="A79" s="152"/>
      <c r="B79" s="155" t="s">
        <v>105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AW79" s="1" t="s">
        <v>1</v>
      </c>
    </row>
    <row r="80" spans="1:49" x14ac:dyDescent="0.2">
      <c r="A80" s="187"/>
      <c r="B80" s="187"/>
      <c r="C80" s="187"/>
      <c r="D80" s="187"/>
      <c r="E80" s="187"/>
      <c r="F80" s="187"/>
      <c r="G80" s="188"/>
      <c r="H80" s="189"/>
      <c r="I80" s="190"/>
      <c r="J80" s="190"/>
      <c r="K80" s="188"/>
      <c r="L80" s="187"/>
      <c r="AW80" s="1" t="s">
        <v>1</v>
      </c>
    </row>
    <row r="81" spans="1:49" x14ac:dyDescent="0.2">
      <c r="A81" s="187"/>
      <c r="B81" s="191"/>
      <c r="C81" s="192"/>
      <c r="D81" s="193"/>
      <c r="E81" s="193"/>
      <c r="F81" s="193"/>
      <c r="G81" s="194"/>
      <c r="H81" s="195"/>
      <c r="I81" s="196"/>
      <c r="J81" s="196"/>
      <c r="K81" s="197"/>
      <c r="L81" s="192"/>
      <c r="AW81" s="1" t="s">
        <v>1</v>
      </c>
    </row>
    <row r="82" spans="1:49" x14ac:dyDescent="0.2">
      <c r="A82" s="187"/>
      <c r="B82" s="192"/>
      <c r="C82" s="187"/>
      <c r="D82" s="198"/>
      <c r="E82" s="198"/>
      <c r="F82" s="198"/>
      <c r="G82" s="199"/>
      <c r="H82" s="189"/>
      <c r="I82" s="187"/>
      <c r="J82" s="187"/>
      <c r="K82" s="188"/>
      <c r="L82" s="187"/>
      <c r="AW82" s="1" t="s">
        <v>1</v>
      </c>
    </row>
    <row r="83" spans="1:49" x14ac:dyDescent="0.2">
      <c r="A83" s="187"/>
      <c r="B83" s="200" t="s">
        <v>108</v>
      </c>
      <c r="C83" s="187"/>
      <c r="D83" s="187"/>
      <c r="E83" s="187"/>
      <c r="F83" s="187"/>
      <c r="G83" s="188"/>
      <c r="H83" s="201" t="s">
        <v>109</v>
      </c>
      <c r="I83" s="201"/>
      <c r="J83" s="201"/>
      <c r="K83" s="202"/>
      <c r="L83" s="187"/>
      <c r="AW83" s="1" t="s">
        <v>1</v>
      </c>
    </row>
    <row r="84" spans="1:49" s="208" customFormat="1" x14ac:dyDescent="0.2">
      <c r="A84" s="203"/>
      <c r="B84" s="204" t="s">
        <v>111</v>
      </c>
      <c r="C84" s="203"/>
      <c r="D84" s="203"/>
      <c r="E84" s="203"/>
      <c r="F84" s="203"/>
      <c r="G84" s="205"/>
      <c r="H84" s="206" t="s">
        <v>112</v>
      </c>
      <c r="I84" s="206"/>
      <c r="J84" s="206"/>
      <c r="K84" s="207"/>
      <c r="L84" s="203"/>
      <c r="Q84" s="209"/>
      <c r="R84" s="209"/>
      <c r="AC84" s="209"/>
      <c r="AD84" s="210"/>
      <c r="AG84" s="209"/>
      <c r="AM84" s="209"/>
      <c r="AW84" s="1" t="s">
        <v>1</v>
      </c>
    </row>
    <row r="85" spans="1:49" x14ac:dyDescent="0.2">
      <c r="AW85" s="1" t="s">
        <v>1</v>
      </c>
    </row>
    <row r="86" spans="1:49" x14ac:dyDescent="0.2">
      <c r="AW86" s="1" t="s">
        <v>1</v>
      </c>
    </row>
    <row r="87" spans="1:49" x14ac:dyDescent="0.2">
      <c r="AW87" s="1" t="s">
        <v>1</v>
      </c>
    </row>
    <row r="88" spans="1:49" x14ac:dyDescent="0.2">
      <c r="AW88" s="1" t="s">
        <v>1</v>
      </c>
    </row>
    <row r="89" spans="1:49" x14ac:dyDescent="0.2">
      <c r="AW89" s="1" t="s">
        <v>1</v>
      </c>
    </row>
    <row r="90" spans="1:49" x14ac:dyDescent="0.2">
      <c r="AW90" s="1" t="s">
        <v>1</v>
      </c>
    </row>
    <row r="91" spans="1:49" x14ac:dyDescent="0.2">
      <c r="AW91" s="1" t="s">
        <v>1</v>
      </c>
    </row>
    <row r="92" spans="1:49" x14ac:dyDescent="0.2">
      <c r="AW92" s="1" t="s">
        <v>1</v>
      </c>
    </row>
    <row r="93" spans="1:49" x14ac:dyDescent="0.2">
      <c r="AW93" s="1" t="s">
        <v>1</v>
      </c>
    </row>
    <row r="94" spans="1:49" x14ac:dyDescent="0.2">
      <c r="AW94" s="1" t="s">
        <v>1</v>
      </c>
    </row>
    <row r="95" spans="1:49" x14ac:dyDescent="0.2">
      <c r="AW95" s="1" t="s">
        <v>1</v>
      </c>
    </row>
    <row r="96" spans="1:49" x14ac:dyDescent="0.2">
      <c r="AW96" s="1" t="s">
        <v>1</v>
      </c>
    </row>
    <row r="97" spans="1:49" x14ac:dyDescent="0.2">
      <c r="AW97" s="1" t="s">
        <v>1</v>
      </c>
    </row>
    <row r="98" spans="1:49" x14ac:dyDescent="0.2">
      <c r="AW98" s="1" t="s">
        <v>1</v>
      </c>
    </row>
    <row r="99" spans="1:49" x14ac:dyDescent="0.2">
      <c r="AW99" s="1" t="s">
        <v>1</v>
      </c>
    </row>
    <row r="100" spans="1:49" x14ac:dyDescent="0.2">
      <c r="A100" s="1" t="s">
        <v>1</v>
      </c>
      <c r="B100" s="1" t="s">
        <v>1</v>
      </c>
      <c r="C100" s="1" t="s">
        <v>1</v>
      </c>
      <c r="D100" s="1" t="s">
        <v>1</v>
      </c>
      <c r="E100" s="1" t="s">
        <v>1</v>
      </c>
      <c r="F100" s="1" t="s">
        <v>1</v>
      </c>
      <c r="G100" s="1" t="s">
        <v>1</v>
      </c>
      <c r="H100" s="1" t="s">
        <v>1</v>
      </c>
      <c r="I100" s="1" t="s">
        <v>1</v>
      </c>
      <c r="J100" s="1" t="s">
        <v>1</v>
      </c>
      <c r="K100" s="1" t="s">
        <v>1</v>
      </c>
      <c r="L100" s="1" t="s">
        <v>1</v>
      </c>
      <c r="M100" s="1" t="s">
        <v>1</v>
      </c>
      <c r="N100" s="1" t="s">
        <v>1</v>
      </c>
      <c r="O100" s="1" t="s">
        <v>1</v>
      </c>
      <c r="P100" s="1" t="s">
        <v>1</v>
      </c>
      <c r="Q100" s="1" t="s">
        <v>1</v>
      </c>
      <c r="R100" s="1"/>
      <c r="S100" s="1" t="s">
        <v>1</v>
      </c>
      <c r="T100" s="1" t="s">
        <v>1</v>
      </c>
      <c r="U100" s="1" t="s">
        <v>1</v>
      </c>
      <c r="V100" s="1" t="s">
        <v>1</v>
      </c>
      <c r="W100" s="1" t="s">
        <v>1</v>
      </c>
      <c r="X100" s="1" t="s">
        <v>1</v>
      </c>
      <c r="Y100" s="1" t="s">
        <v>1</v>
      </c>
      <c r="Z100" s="1" t="s">
        <v>1</v>
      </c>
      <c r="AA100" s="1" t="s">
        <v>1</v>
      </c>
      <c r="AB100" s="1" t="s">
        <v>1</v>
      </c>
      <c r="AC100" s="1" t="s">
        <v>1</v>
      </c>
      <c r="AD100" s="1" t="s">
        <v>1</v>
      </c>
      <c r="AE100" s="1" t="s">
        <v>1</v>
      </c>
      <c r="AF100" s="1" t="s">
        <v>1</v>
      </c>
      <c r="AG100" s="1" t="s">
        <v>1</v>
      </c>
      <c r="AH100" s="1" t="s">
        <v>1</v>
      </c>
      <c r="AI100" s="1" t="s">
        <v>1</v>
      </c>
      <c r="AJ100" s="1" t="s">
        <v>1</v>
      </c>
      <c r="AK100" s="1" t="s">
        <v>1</v>
      </c>
      <c r="AL100" s="1" t="s">
        <v>1</v>
      </c>
      <c r="AM100" s="1" t="s">
        <v>1</v>
      </c>
      <c r="AN100" s="1" t="s">
        <v>1</v>
      </c>
      <c r="AO100" s="1" t="s">
        <v>1</v>
      </c>
      <c r="AP100" s="1" t="s">
        <v>1</v>
      </c>
      <c r="AQ100" s="1" t="s">
        <v>1</v>
      </c>
      <c r="AR100" s="1" t="s">
        <v>1</v>
      </c>
      <c r="AS100" s="1" t="s">
        <v>1</v>
      </c>
      <c r="AT100" s="1" t="s">
        <v>1</v>
      </c>
      <c r="AU100" s="1" t="s">
        <v>1</v>
      </c>
      <c r="AV100" s="1" t="s">
        <v>1</v>
      </c>
      <c r="AW100" s="1" t="s">
        <v>1</v>
      </c>
    </row>
  </sheetData>
  <sheetProtection password="CC3D" sheet="1"/>
  <dataConsolidate/>
  <mergeCells count="207">
    <mergeCell ref="J67:J68"/>
    <mergeCell ref="K67:K68"/>
    <mergeCell ref="L67:L68"/>
    <mergeCell ref="B79:L79"/>
    <mergeCell ref="H83:J83"/>
    <mergeCell ref="H84:J84"/>
    <mergeCell ref="R64:R65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L64:L65"/>
    <mergeCell ref="M64:M65"/>
    <mergeCell ref="N64:N65"/>
    <mergeCell ref="O64:O65"/>
    <mergeCell ref="P64:P65"/>
    <mergeCell ref="Q64:Q65"/>
    <mergeCell ref="F64:F65"/>
    <mergeCell ref="G64:G65"/>
    <mergeCell ref="H64:H65"/>
    <mergeCell ref="I64:I65"/>
    <mergeCell ref="J64:J65"/>
    <mergeCell ref="K64:K65"/>
    <mergeCell ref="N61:N62"/>
    <mergeCell ref="O61:O62"/>
    <mergeCell ref="P61:P62"/>
    <mergeCell ref="Q61:Q62"/>
    <mergeCell ref="R61:R62"/>
    <mergeCell ref="A64:A65"/>
    <mergeCell ref="B64:B65"/>
    <mergeCell ref="C64:C65"/>
    <mergeCell ref="D64:D65"/>
    <mergeCell ref="E64:E65"/>
    <mergeCell ref="G61:G62"/>
    <mergeCell ref="H61:H62"/>
    <mergeCell ref="I61:I62"/>
    <mergeCell ref="J61:J62"/>
    <mergeCell ref="K61:K62"/>
    <mergeCell ref="L61:L62"/>
    <mergeCell ref="A61:A62"/>
    <mergeCell ref="B61:B62"/>
    <mergeCell ref="C61:C62"/>
    <mergeCell ref="D61:D62"/>
    <mergeCell ref="E61:E62"/>
    <mergeCell ref="F61:F62"/>
    <mergeCell ref="O58:O59"/>
    <mergeCell ref="P58:P59"/>
    <mergeCell ref="Q58:Q59"/>
    <mergeCell ref="R58:R59"/>
    <mergeCell ref="S58:S59"/>
    <mergeCell ref="T58:T59"/>
    <mergeCell ref="H58:H59"/>
    <mergeCell ref="I58:I59"/>
    <mergeCell ref="J58:J59"/>
    <mergeCell ref="K58:K59"/>
    <mergeCell ref="L58:L59"/>
    <mergeCell ref="N58:N59"/>
    <mergeCell ref="AD46:AF46"/>
    <mergeCell ref="AD47:AF47"/>
    <mergeCell ref="H50:H51"/>
    <mergeCell ref="A58:A59"/>
    <mergeCell ref="B58:B59"/>
    <mergeCell ref="C58:C59"/>
    <mergeCell ref="D58:D59"/>
    <mergeCell ref="E58:E59"/>
    <mergeCell ref="F58:F59"/>
    <mergeCell ref="G58:G59"/>
    <mergeCell ref="F45:F46"/>
    <mergeCell ref="H45:H46"/>
    <mergeCell ref="I45:I46"/>
    <mergeCell ref="J45:J46"/>
    <mergeCell ref="K45:K46"/>
    <mergeCell ref="L45:L46"/>
    <mergeCell ref="H43:H44"/>
    <mergeCell ref="I43:I44"/>
    <mergeCell ref="J43:J44"/>
    <mergeCell ref="K43:K44"/>
    <mergeCell ref="L43:L44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F43:F44"/>
    <mergeCell ref="H40:H41"/>
    <mergeCell ref="I40:I41"/>
    <mergeCell ref="J40:J41"/>
    <mergeCell ref="K40:K41"/>
    <mergeCell ref="L40:L41"/>
    <mergeCell ref="X42:AH42"/>
    <mergeCell ref="A40:A41"/>
    <mergeCell ref="B40:B41"/>
    <mergeCell ref="C40:C41"/>
    <mergeCell ref="D40:D41"/>
    <mergeCell ref="E40:E41"/>
    <mergeCell ref="F40:F41"/>
    <mergeCell ref="F38:F39"/>
    <mergeCell ref="H38:H39"/>
    <mergeCell ref="I38:I39"/>
    <mergeCell ref="J38:J39"/>
    <mergeCell ref="K38:K39"/>
    <mergeCell ref="L38:L39"/>
    <mergeCell ref="H35:H36"/>
    <mergeCell ref="I35:I36"/>
    <mergeCell ref="J35:J36"/>
    <mergeCell ref="K35:K36"/>
    <mergeCell ref="L35:L36"/>
    <mergeCell ref="A38:A39"/>
    <mergeCell ref="B38:B39"/>
    <mergeCell ref="C38:C39"/>
    <mergeCell ref="D38:D39"/>
    <mergeCell ref="E38:E39"/>
    <mergeCell ref="AE30:AE31"/>
    <mergeCell ref="AF30:AF31"/>
    <mergeCell ref="AG30:AG31"/>
    <mergeCell ref="AH30:AH31"/>
    <mergeCell ref="A35:A36"/>
    <mergeCell ref="B35:B36"/>
    <mergeCell ref="C35:C36"/>
    <mergeCell ref="D35:D36"/>
    <mergeCell ref="E35:E36"/>
    <mergeCell ref="F35:F36"/>
    <mergeCell ref="X30:X31"/>
    <mergeCell ref="Y30:Y31"/>
    <mergeCell ref="Z30:Z31"/>
    <mergeCell ref="AA30:AA31"/>
    <mergeCell ref="AB30:AB31"/>
    <mergeCell ref="AD30:AD31"/>
    <mergeCell ref="H30:H31"/>
    <mergeCell ref="I30:I31"/>
    <mergeCell ref="J30:J31"/>
    <mergeCell ref="K30:K31"/>
    <mergeCell ref="L30:L31"/>
    <mergeCell ref="W30:W31"/>
    <mergeCell ref="A30:A31"/>
    <mergeCell ref="B30:B31"/>
    <mergeCell ref="C30:C31"/>
    <mergeCell ref="D30:D31"/>
    <mergeCell ref="E30:E31"/>
    <mergeCell ref="F30:F31"/>
    <mergeCell ref="AC27:AC28"/>
    <mergeCell ref="AD27:AD28"/>
    <mergeCell ref="AE27:AE28"/>
    <mergeCell ref="AF27:AF28"/>
    <mergeCell ref="AG27:AG28"/>
    <mergeCell ref="AH27:AH28"/>
    <mergeCell ref="W27:W28"/>
    <mergeCell ref="X27:X28"/>
    <mergeCell ref="Y27:Y28"/>
    <mergeCell ref="Z27:Z28"/>
    <mergeCell ref="AA27:AA28"/>
    <mergeCell ref="AB27:AB28"/>
    <mergeCell ref="AD24:AD25"/>
    <mergeCell ref="AE24:AE25"/>
    <mergeCell ref="AF24:AF25"/>
    <mergeCell ref="AG24:AG25"/>
    <mergeCell ref="AH24:AH25"/>
    <mergeCell ref="A26:B26"/>
    <mergeCell ref="AF21:AF22"/>
    <mergeCell ref="AG21:AG22"/>
    <mergeCell ref="AH21:AH22"/>
    <mergeCell ref="W24:W25"/>
    <mergeCell ref="X24:X25"/>
    <mergeCell ref="Y24:Y25"/>
    <mergeCell ref="Z24:Z25"/>
    <mergeCell ref="AA24:AA25"/>
    <mergeCell ref="AB24:AB25"/>
    <mergeCell ref="AC24:AC25"/>
    <mergeCell ref="AE14:AE15"/>
    <mergeCell ref="W21:W22"/>
    <mergeCell ref="X21:X22"/>
    <mergeCell ref="Y21:Y22"/>
    <mergeCell ref="Z21:Z22"/>
    <mergeCell ref="AA21:AA22"/>
    <mergeCell ref="AB21:AB22"/>
    <mergeCell ref="AD21:AD22"/>
    <mergeCell ref="AE21:AE22"/>
    <mergeCell ref="Y14:Y15"/>
    <mergeCell ref="Z14:Z15"/>
    <mergeCell ref="AA14:AA15"/>
    <mergeCell ref="AB14:AB15"/>
    <mergeCell ref="AC14:AC15"/>
    <mergeCell ref="AD14:AD15"/>
    <mergeCell ref="B5:L5"/>
    <mergeCell ref="X5:AH5"/>
    <mergeCell ref="E9:E10"/>
    <mergeCell ref="H9:I9"/>
    <mergeCell ref="K9:K11"/>
    <mergeCell ref="AA9:AA10"/>
    <mergeCell ref="AD9:AE9"/>
    <mergeCell ref="AG9:AG11"/>
    <mergeCell ref="B1:L1"/>
    <mergeCell ref="X1:AH1"/>
    <mergeCell ref="B2:L2"/>
    <mergeCell ref="X2:AH2"/>
    <mergeCell ref="B4:L4"/>
    <mergeCell ref="X4:AH4"/>
  </mergeCells>
  <pageMargins left="0.2" right="0.2" top="0.33" bottom="0.49" header="0.23" footer="0.33"/>
  <pageSetup scale="76" orientation="landscape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20%-2022</vt:lpstr>
      <vt:lpstr>'20%-2022'!Print_Area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2022-11-21T01:23:00Z</dcterms:created>
  <dcterms:modified xsi:type="dcterms:W3CDTF">2022-11-21T01:23:20Z</dcterms:modified>
</cp:coreProperties>
</file>