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 4rt 22\"/>
    </mc:Choice>
  </mc:AlternateContent>
  <bookViews>
    <workbookView xWindow="0" yWindow="0" windowWidth="20490" windowHeight="7755"/>
  </bookViews>
  <sheets>
    <sheet name="LDRRM.2022(v3.1)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0" i="1" l="1"/>
  <c r="H91" i="1" s="1"/>
  <c r="G90" i="1"/>
  <c r="F90" i="1"/>
  <c r="F91" i="1" s="1"/>
  <c r="E88" i="1"/>
  <c r="I87" i="1"/>
  <c r="E87" i="1"/>
  <c r="I86" i="1"/>
  <c r="E86" i="1"/>
  <c r="I85" i="1"/>
  <c r="E85" i="1"/>
  <c r="I84" i="1"/>
  <c r="E84" i="1"/>
  <c r="I80" i="1"/>
  <c r="E80" i="1"/>
  <c r="I79" i="1"/>
  <c r="E79" i="1"/>
  <c r="I78" i="1"/>
  <c r="E78" i="1"/>
  <c r="I77" i="1"/>
  <c r="E77" i="1"/>
  <c r="I73" i="1"/>
  <c r="E73" i="1"/>
  <c r="C72" i="1"/>
  <c r="T49" i="1" s="1"/>
  <c r="V49" i="1" s="1"/>
  <c r="E71" i="1"/>
  <c r="I71" i="1" s="1"/>
  <c r="E70" i="1"/>
  <c r="I70" i="1" s="1"/>
  <c r="E69" i="1"/>
  <c r="I69" i="1" s="1"/>
  <c r="B66" i="1"/>
  <c r="I66" i="1" s="1"/>
  <c r="I65" i="1"/>
  <c r="I64" i="1"/>
  <c r="B63" i="1"/>
  <c r="B90" i="1" s="1"/>
  <c r="I62" i="1"/>
  <c r="I61" i="1"/>
  <c r="I60" i="1"/>
  <c r="I56" i="1"/>
  <c r="E56" i="1"/>
  <c r="C55" i="1"/>
  <c r="E55" i="1" s="1"/>
  <c r="I55" i="1" s="1"/>
  <c r="E54" i="1"/>
  <c r="I54" i="1" s="1"/>
  <c r="E53" i="1"/>
  <c r="I53" i="1" s="1"/>
  <c r="I50" i="1"/>
  <c r="E50" i="1"/>
  <c r="U49" i="1"/>
  <c r="E49" i="1"/>
  <c r="I49" i="1" s="1"/>
  <c r="S48" i="1"/>
  <c r="I48" i="1"/>
  <c r="E48" i="1"/>
  <c r="I47" i="1"/>
  <c r="E47" i="1"/>
  <c r="C46" i="1"/>
  <c r="C90" i="1" s="1"/>
  <c r="I45" i="1"/>
  <c r="E45" i="1"/>
  <c r="T44" i="1"/>
  <c r="V44" i="1" s="1"/>
  <c r="E44" i="1"/>
  <c r="I44" i="1" s="1"/>
  <c r="U43" i="1"/>
  <c r="T43" i="1"/>
  <c r="S43" i="1"/>
  <c r="R43" i="1" s="1"/>
  <c r="I43" i="1"/>
  <c r="E43" i="1"/>
  <c r="I41" i="1"/>
  <c r="E41" i="1"/>
  <c r="I39" i="1"/>
  <c r="E39" i="1"/>
  <c r="I37" i="1"/>
  <c r="E37" i="1"/>
  <c r="I36" i="1"/>
  <c r="E36" i="1"/>
  <c r="D34" i="1"/>
  <c r="D90" i="1" s="1"/>
  <c r="E33" i="1"/>
  <c r="I33" i="1" s="1"/>
  <c r="E31" i="1"/>
  <c r="D31" i="1"/>
  <c r="U44" i="1" s="1"/>
  <c r="I28" i="1"/>
  <c r="B28" i="1"/>
  <c r="I27" i="1"/>
  <c r="B27" i="1"/>
  <c r="S44" i="1" s="1"/>
  <c r="R44" i="1" s="1"/>
  <c r="H22" i="1"/>
  <c r="G22" i="1"/>
  <c r="G91" i="1" s="1"/>
  <c r="F22" i="1"/>
  <c r="C22" i="1"/>
  <c r="C91" i="1" s="1"/>
  <c r="B22" i="1"/>
  <c r="I21" i="1"/>
  <c r="E21" i="1"/>
  <c r="I20" i="1"/>
  <c r="I19" i="1"/>
  <c r="I18" i="1"/>
  <c r="I17" i="1"/>
  <c r="I16" i="1"/>
  <c r="E15" i="1"/>
  <c r="I14" i="1"/>
  <c r="E14" i="1"/>
  <c r="D13" i="1"/>
  <c r="U48" i="1" s="1"/>
  <c r="U50" i="1" s="1"/>
  <c r="C13" i="1"/>
  <c r="E13" i="1" s="1"/>
  <c r="I12" i="1"/>
  <c r="E12" i="1"/>
  <c r="U45" i="1" l="1"/>
  <c r="R45" i="1"/>
  <c r="E22" i="1"/>
  <c r="I13" i="1"/>
  <c r="I22" i="1" s="1"/>
  <c r="B91" i="1"/>
  <c r="S45" i="1"/>
  <c r="D22" i="1"/>
  <c r="D91" i="1" s="1"/>
  <c r="I31" i="1"/>
  <c r="E34" i="1"/>
  <c r="I34" i="1" s="1"/>
  <c r="V43" i="1"/>
  <c r="T45" i="1"/>
  <c r="E46" i="1"/>
  <c r="I46" i="1" s="1"/>
  <c r="T48" i="1"/>
  <c r="S49" i="1"/>
  <c r="R49" i="1" s="1"/>
  <c r="I63" i="1"/>
  <c r="E72" i="1"/>
  <c r="I72" i="1" s="1"/>
  <c r="V45" i="1" l="1"/>
  <c r="S50" i="1"/>
  <c r="E91" i="1"/>
  <c r="E90" i="1"/>
  <c r="I90" i="1" s="1"/>
  <c r="I91" i="1" s="1"/>
  <c r="K91" i="1" s="1"/>
  <c r="T50" i="1"/>
  <c r="V50" i="1" s="1"/>
  <c r="V48" i="1"/>
  <c r="R48" i="1"/>
  <c r="R50" i="1" s="1"/>
</calcChain>
</file>

<file path=xl/sharedStrings.xml><?xml version="1.0" encoding="utf-8"?>
<sst xmlns="http://schemas.openxmlformats.org/spreadsheetml/2006/main" count="158" uniqueCount="127">
  <si>
    <t>FDP Form 8- Local Disaster Risk Reduction and Management Fund Utilization</t>
  </si>
  <si>
    <t>(Commission on Audit Form)</t>
  </si>
  <si>
    <t>LOCAL DISASTER RISK REDUCTION AND MANAGEMENT FUND UTILIZATION REPORT</t>
  </si>
  <si>
    <t>For the Calendar Year Ending December 31, 2022</t>
  </si>
  <si>
    <r>
      <t xml:space="preserve">Province, City or Municipality: </t>
    </r>
    <r>
      <rPr>
        <b/>
        <u/>
        <sz val="9"/>
        <rFont val="Arial"/>
        <family val="2"/>
      </rPr>
      <t>NORTH COTABATO,</t>
    </r>
    <r>
      <rPr>
        <b/>
        <sz val="9"/>
        <rFont val="Arial"/>
        <family val="2"/>
      </rPr>
      <t xml:space="preserve"> </t>
    </r>
    <r>
      <rPr>
        <b/>
        <u/>
        <sz val="9"/>
        <rFont val="Arial"/>
        <family val="2"/>
      </rPr>
      <t>MATALAM</t>
    </r>
  </si>
  <si>
    <t>PARTICULARS</t>
  </si>
  <si>
    <t>Quick Response Fund</t>
  </si>
  <si>
    <t>Mitigation Fund (70%)</t>
  </si>
  <si>
    <t>NDRRMF</t>
  </si>
  <si>
    <t>From Other LGUs</t>
  </si>
  <si>
    <t>From Other Sources</t>
  </si>
  <si>
    <t>Total</t>
  </si>
  <si>
    <t>MOOE</t>
  </si>
  <si>
    <t>CO</t>
  </si>
  <si>
    <t>Date</t>
  </si>
  <si>
    <t>Check</t>
  </si>
  <si>
    <t>Payee</t>
  </si>
  <si>
    <t>Description</t>
  </si>
  <si>
    <t>Amount</t>
  </si>
  <si>
    <t>A. Sources of Funds</t>
  </si>
  <si>
    <t xml:space="preserve">    Current Appropriations</t>
  </si>
  <si>
    <t>October</t>
  </si>
  <si>
    <t>CMC-MPC</t>
  </si>
  <si>
    <t>Payment for Culverts</t>
  </si>
  <si>
    <t xml:space="preserve">    Continuing Appropriations</t>
  </si>
  <si>
    <t>November</t>
  </si>
  <si>
    <t xml:space="preserve"> Previous Year's Appropriation transferred to the Special Trust Fund</t>
  </si>
  <si>
    <t>fcg Catering</t>
  </si>
  <si>
    <t>m&amp;s: Contingency Plan</t>
  </si>
  <si>
    <t>Payment for Materials -S. Buguac</t>
  </si>
  <si>
    <t xml:space="preserve">          CY 2017</t>
  </si>
  <si>
    <t xml:space="preserve">          CY 2016</t>
  </si>
  <si>
    <t xml:space="preserve">          CY 2015</t>
  </si>
  <si>
    <t xml:space="preserve">    Initial Deposit</t>
  </si>
  <si>
    <t>December</t>
  </si>
  <si>
    <t>JDL</t>
  </si>
  <si>
    <t>Fuel Products consumed</t>
  </si>
  <si>
    <t xml:space="preserve">    Interest Income</t>
  </si>
  <si>
    <t xml:space="preserve">    Transfers/Grants from General Fund Proper and Other Sources</t>
  </si>
  <si>
    <t>-</t>
  </si>
  <si>
    <t xml:space="preserve">SL Tailoring </t>
  </si>
  <si>
    <t>Polo Shirts with Print</t>
  </si>
  <si>
    <t xml:space="preserve">    Total Funds Available</t>
  </si>
  <si>
    <t>New Matalam FB Machine</t>
  </si>
  <si>
    <t>Fabricated Signages</t>
  </si>
  <si>
    <t>OMV</t>
  </si>
  <si>
    <t>Reimb.-Const'n Materials</t>
  </si>
  <si>
    <t>B. Utilization</t>
  </si>
  <si>
    <t>LEOVENELLE</t>
  </si>
  <si>
    <t>Medicines and Emergency Supplies</t>
  </si>
  <si>
    <t xml:space="preserve">    2022</t>
  </si>
  <si>
    <t xml:space="preserve">OMV </t>
  </si>
  <si>
    <t>Reimb.-M&amp;S during PDNA/RDANA</t>
  </si>
  <si>
    <t xml:space="preserve">         A.  Quick Response Fund</t>
  </si>
  <si>
    <t>Fuel used by Backhoe during Install'n of Pipe Culvert @ Brgy Linao</t>
  </si>
  <si>
    <t xml:space="preserve">             - Compensation to ASF Affected Hog Growers</t>
  </si>
  <si>
    <t xml:space="preserve">             - Representation Expenses (ASF Depopulation)</t>
  </si>
  <si>
    <t>MERLYN A. FLORES DRY GOODS STORE</t>
  </si>
  <si>
    <t>Stockpiling of Mosquito Nets, Plastic Mats, Blanket &amp; Water Container - 15 units each)</t>
  </si>
  <si>
    <t xml:space="preserve">Stockpiling </t>
  </si>
  <si>
    <t xml:space="preserve">         B.  Mitigation Fund</t>
  </si>
  <si>
    <t xml:space="preserve">         Construction/Rehabilitation of Slope Protection and Flood Control </t>
  </si>
  <si>
    <t>Fuel used for Desilting of Drainage Canals</t>
  </si>
  <si>
    <t xml:space="preserve">               Facilities and Structure</t>
  </si>
  <si>
    <t xml:space="preserve">         Dredging of rivers, creeks and canals</t>
  </si>
  <si>
    <t>ZOELARA</t>
  </si>
  <si>
    <t>M&amp;S: Oplan Kaluluwa 2022</t>
  </si>
  <si>
    <t xml:space="preserve">         Construction of Drainage canal/Slope Protection </t>
  </si>
  <si>
    <t xml:space="preserve">              at Sitio Buguac, Brgy. Kibia</t>
  </si>
  <si>
    <t>Fuel used for Install'n of Culver t@ Manupal</t>
  </si>
  <si>
    <t xml:space="preserve">         Capability Development</t>
  </si>
  <si>
    <t>Fuel used for Install'n of Culvert @ var. Barangays</t>
  </si>
  <si>
    <t xml:space="preserve">         Attend trainings on Disaster Preparedness and other </t>
  </si>
  <si>
    <t xml:space="preserve">             related activities</t>
  </si>
  <si>
    <t xml:space="preserve">        Conduct Pre-Disaster Risk Assessment (PDRA), Rapid Disaster </t>
  </si>
  <si>
    <t xml:space="preserve">            Analysis &amp; Needs Assessment (RDANA)</t>
  </si>
  <si>
    <t xml:space="preserve">        Prepositioning/Stockpiling of basic emergency supplies </t>
  </si>
  <si>
    <t>For Transfer to Special Trust Fund:</t>
  </si>
  <si>
    <t xml:space="preserve">           (Food and Non-Food Item)</t>
  </si>
  <si>
    <t>QRF</t>
  </si>
  <si>
    <t xml:space="preserve">         Information and Education Campaign (IEC)</t>
  </si>
  <si>
    <t>Annual Appropriation</t>
  </si>
  <si>
    <t xml:space="preserve">         Provision of Rescue Apparel</t>
  </si>
  <si>
    <t>Current CY Utilization</t>
  </si>
  <si>
    <t xml:space="preserve">         Acquisition of Disaster Equipment</t>
  </si>
  <si>
    <t>For Transfer to Trust Fund Liability</t>
  </si>
  <si>
    <t xml:space="preserve">         Procurement of Emergency Supplies</t>
  </si>
  <si>
    <t xml:space="preserve">         Support to Agriculture Assistance</t>
  </si>
  <si>
    <t xml:space="preserve">         Provision of Livelihood/Financial Assistance</t>
  </si>
  <si>
    <t>Continuing Appropriation</t>
  </si>
  <si>
    <t xml:space="preserve">         Construction/Rehabilitation of Damaged Infrastructure Facilities</t>
  </si>
  <si>
    <t>Utilization for CY 2022</t>
  </si>
  <si>
    <t xml:space="preserve">         Procurement of Construction Materials Assistance</t>
  </si>
  <si>
    <t xml:space="preserve">         C. Reprogrammed Funds</t>
  </si>
  <si>
    <t xml:space="preserve">              Procurement of Rescue Vehicle and Disaster Equipment</t>
  </si>
  <si>
    <t xml:space="preserve">              Insurances of MERT Volunteers</t>
  </si>
  <si>
    <t xml:space="preserve">              Installation of Signages</t>
  </si>
  <si>
    <t xml:space="preserve">              Provision of Rescue Apparel</t>
  </si>
  <si>
    <t xml:space="preserve">   2021</t>
  </si>
  <si>
    <t xml:space="preserve">       A.   Quick Response Fund</t>
  </si>
  <si>
    <t xml:space="preserve">             - Support to Veterinary Quarantine Checkpoints</t>
  </si>
  <si>
    <t xml:space="preserve">                  (Brgy Dalapitan, Manupal, Marbel, Kabulacan)</t>
  </si>
  <si>
    <t xml:space="preserve">             - Representation Expenses (ASF Depop at Brgy Minamaing, </t>
  </si>
  <si>
    <t xml:space="preserve">                   'Brgy. Tamped, Brgy Kibudoc, Brgy Kidama, Brgy Poblacion, </t>
  </si>
  <si>
    <t xml:space="preserve">                   'Brgy Dalapitan, Taculen, C. Malamote, N. Pandan, L. Malamote, Kibia)</t>
  </si>
  <si>
    <t xml:space="preserve">            - Fuel, Oil and Lubricants for ASF Mitigation Activities</t>
  </si>
  <si>
    <r>
      <t xml:space="preserve">       </t>
    </r>
    <r>
      <rPr>
        <b/>
        <sz val="9"/>
        <rFont val="Arial"/>
        <family val="2"/>
      </rPr>
      <t>B. Mitigation Fund</t>
    </r>
  </si>
  <si>
    <t xml:space="preserve">           Construction of Facilities of Creeks/Rivers for Flood Control</t>
  </si>
  <si>
    <t xml:space="preserve">           Desilting of Canals, creeks and rivers</t>
  </si>
  <si>
    <t xml:space="preserve">           Capability Building - Training and Development</t>
  </si>
  <si>
    <t xml:space="preserve">           Information, Education and Campaign</t>
  </si>
  <si>
    <t xml:space="preserve">           Procurement of Emergency Medical Supplies &amp; Medicines</t>
  </si>
  <si>
    <t xml:space="preserve">   2020</t>
  </si>
  <si>
    <t xml:space="preserve">           Const'n of Drainage Canal @ Malvar St., Poblacion</t>
  </si>
  <si>
    <t xml:space="preserve">           Procurement of Disaster Equipments</t>
  </si>
  <si>
    <t xml:space="preserve">   2019</t>
  </si>
  <si>
    <t xml:space="preserve">           Const'n of Drainage Canal @ Manuel Roxas Ext., Poblacion</t>
  </si>
  <si>
    <t xml:space="preserve">           Const'n of Drainage Canal @ Lopez Jaena St., Poblacion</t>
  </si>
  <si>
    <t xml:space="preserve">           Const'n of Drainage Canal @ Tuscano St., Poblacion</t>
  </si>
  <si>
    <t xml:space="preserve">           Const'n of Drainage Canal @ Gregorio del Pilar St., Poblacion</t>
  </si>
  <si>
    <t xml:space="preserve">           Desilting of Canals and Creeks</t>
  </si>
  <si>
    <t xml:space="preserve">    Total Utilization</t>
  </si>
  <si>
    <t xml:space="preserve">    Unutilized Balance</t>
  </si>
  <si>
    <t>I hereby certify that I have reviewed the contents and hereby attest to the veracity and  correctness of data or information contained in this document.</t>
  </si>
  <si>
    <t>LERIO D. MIGUEL, CPA</t>
  </si>
  <si>
    <t xml:space="preserve">   Municipal Accountant</t>
  </si>
  <si>
    <t>Date: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</si>
</sst>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u val="singleAccounting"/>
      <sz val="9"/>
      <name val="Arial"/>
      <family val="2"/>
    </font>
    <font>
      <i/>
      <sz val="8"/>
      <name val="Arial"/>
      <family val="2"/>
    </font>
    <font>
      <sz val="9"/>
      <color theme="0" tint="-0.1499984740745262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164" fontId="2" fillId="0" borderId="0" xfId="1" applyFont="1" applyBorder="1"/>
    <xf numFmtId="164" fontId="2" fillId="0" borderId="0" xfId="1" applyFont="1"/>
    <xf numFmtId="0" fontId="2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9" fontId="6" fillId="0" borderId="8" xfId="0" applyNumberFormat="1" applyFont="1" applyBorder="1" applyAlignment="1">
      <alignment horizontal="center"/>
    </xf>
    <xf numFmtId="9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1" applyNumberFormat="1" applyFont="1" applyBorder="1"/>
    <xf numFmtId="0" fontId="7" fillId="0" borderId="0" xfId="1" applyNumberFormat="1" applyFont="1"/>
    <xf numFmtId="0" fontId="4" fillId="0" borderId="0" xfId="0" applyFont="1"/>
    <xf numFmtId="164" fontId="4" fillId="0" borderId="0" xfId="1" applyFont="1"/>
    <xf numFmtId="0" fontId="4" fillId="0" borderId="7" xfId="0" applyFont="1" applyBorder="1"/>
    <xf numFmtId="0" fontId="2" fillId="0" borderId="7" xfId="0" applyFont="1" applyBorder="1"/>
    <xf numFmtId="0" fontId="2" fillId="0" borderId="4" xfId="0" applyFont="1" applyBorder="1"/>
    <xf numFmtId="164" fontId="2" fillId="0" borderId="3" xfId="1" applyFont="1" applyBorder="1" applyAlignment="1">
      <alignment horizontal="center" vertical="center"/>
    </xf>
    <xf numFmtId="4" fontId="2" fillId="0" borderId="7" xfId="0" applyNumberFormat="1" applyFont="1" applyBorder="1"/>
    <xf numFmtId="164" fontId="2" fillId="0" borderId="4" xfId="0" applyNumberFormat="1" applyFont="1" applyBorder="1"/>
    <xf numFmtId="0" fontId="2" fillId="0" borderId="3" xfId="0" applyFont="1" applyBorder="1" applyAlignment="1">
      <alignment horizontal="left" vertical="center"/>
    </xf>
    <xf numFmtId="164" fontId="2" fillId="0" borderId="7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9" xfId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4" fontId="2" fillId="0" borderId="10" xfId="1" applyFont="1" applyBorder="1" applyAlignment="1">
      <alignment vertical="center"/>
    </xf>
    <xf numFmtId="164" fontId="2" fillId="0" borderId="11" xfId="1" applyFont="1" applyBorder="1" applyAlignment="1">
      <alignment vertical="center"/>
    </xf>
    <xf numFmtId="164" fontId="2" fillId="0" borderId="3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4" fillId="0" borderId="7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quotePrefix="1" applyFont="1" applyBorder="1" applyAlignment="1">
      <alignment horizontal="left"/>
    </xf>
    <xf numFmtId="0" fontId="7" fillId="0" borderId="3" xfId="0" quotePrefix="1" applyFont="1" applyBorder="1" applyAlignment="1">
      <alignment horizontal="left"/>
    </xf>
    <xf numFmtId="164" fontId="2" fillId="0" borderId="3" xfId="1" quotePrefix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0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Fill="1" applyBorder="1" applyAlignment="1" applyProtection="1">
      <alignment vertical="top"/>
      <protection locked="0"/>
    </xf>
    <xf numFmtId="0" fontId="8" fillId="0" borderId="3" xfId="0" quotePrefix="1" applyFont="1" applyBorder="1" applyAlignment="1">
      <alignment horizontal="left"/>
    </xf>
    <xf numFmtId="164" fontId="2" fillId="0" borderId="9" xfId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left" wrapText="1"/>
    </xf>
    <xf numFmtId="164" fontId="2" fillId="0" borderId="7" xfId="1" quotePrefix="1" applyFont="1" applyBorder="1" applyAlignment="1">
      <alignment horizontal="center"/>
    </xf>
    <xf numFmtId="164" fontId="2" fillId="0" borderId="4" xfId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left" wrapText="1"/>
    </xf>
    <xf numFmtId="164" fontId="2" fillId="0" borderId="2" xfId="1" applyFont="1" applyBorder="1" applyAlignment="1">
      <alignment horizontal="center" vertical="center"/>
    </xf>
    <xf numFmtId="164" fontId="2" fillId="0" borderId="2" xfId="1" quotePrefix="1" applyFont="1" applyBorder="1" applyAlignment="1">
      <alignment horizontal="center" vertical="center"/>
    </xf>
    <xf numFmtId="164" fontId="2" fillId="0" borderId="8" xfId="1" quotePrefix="1" applyFont="1" applyBorder="1" applyAlignment="1">
      <alignment horizontal="center" vertical="center"/>
    </xf>
    <xf numFmtId="0" fontId="2" fillId="0" borderId="3" xfId="0" applyFont="1" applyBorder="1"/>
    <xf numFmtId="164" fontId="2" fillId="0" borderId="3" xfId="1" applyFont="1" applyBorder="1" applyAlignment="1">
      <alignment horizontal="center"/>
    </xf>
    <xf numFmtId="164" fontId="2" fillId="0" borderId="3" xfId="1" applyFont="1" applyBorder="1" applyAlignment="1">
      <alignment horizontal="center" vertical="center"/>
    </xf>
    <xf numFmtId="164" fontId="2" fillId="0" borderId="9" xfId="1" applyFont="1" applyBorder="1" applyAlignment="1">
      <alignment horizontal="center" vertical="center"/>
    </xf>
    <xf numFmtId="0" fontId="2" fillId="0" borderId="10" xfId="0" applyFont="1" applyBorder="1"/>
    <xf numFmtId="164" fontId="2" fillId="0" borderId="10" xfId="1" applyFont="1" applyBorder="1" applyAlignment="1">
      <alignment horizontal="center"/>
    </xf>
    <xf numFmtId="164" fontId="2" fillId="0" borderId="10" xfId="1" applyFont="1" applyBorder="1" applyAlignment="1">
      <alignment horizontal="center" vertical="center"/>
    </xf>
    <xf numFmtId="164" fontId="2" fillId="0" borderId="11" xfId="1" applyFont="1" applyBorder="1" applyAlignment="1">
      <alignment horizontal="center" vertical="center"/>
    </xf>
    <xf numFmtId="0" fontId="2" fillId="0" borderId="2" xfId="0" applyFont="1" applyBorder="1"/>
    <xf numFmtId="46" fontId="2" fillId="0" borderId="0" xfId="1" applyNumberFormat="1" applyFont="1" applyBorder="1"/>
    <xf numFmtId="0" fontId="2" fillId="0" borderId="10" xfId="0" quotePrefix="1" applyFont="1" applyBorder="1"/>
    <xf numFmtId="0" fontId="2" fillId="0" borderId="2" xfId="0" quotePrefix="1" applyFont="1" applyBorder="1"/>
    <xf numFmtId="164" fontId="9" fillId="0" borderId="0" xfId="1" applyFont="1" applyAlignment="1">
      <alignment horizontal="center"/>
    </xf>
    <xf numFmtId="164" fontId="4" fillId="0" borderId="0" xfId="0" applyNumberFormat="1" applyFont="1"/>
    <xf numFmtId="164" fontId="2" fillId="0" borderId="0" xfId="0" applyNumberFormat="1" applyFont="1"/>
    <xf numFmtId="164" fontId="4" fillId="0" borderId="1" xfId="0" applyNumberFormat="1" applyFont="1" applyBorder="1"/>
    <xf numFmtId="164" fontId="9" fillId="0" borderId="0" xfId="1" applyFont="1"/>
    <xf numFmtId="164" fontId="4" fillId="0" borderId="12" xfId="0" applyNumberFormat="1" applyFont="1" applyBorder="1"/>
    <xf numFmtId="164" fontId="2" fillId="0" borderId="12" xfId="1" applyFont="1" applyBorder="1"/>
    <xf numFmtId="164" fontId="2" fillId="0" borderId="1" xfId="1" applyFont="1" applyBorder="1"/>
    <xf numFmtId="164" fontId="2" fillId="0" borderId="13" xfId="1" applyFont="1" applyBorder="1"/>
    <xf numFmtId="0" fontId="7" fillId="0" borderId="7" xfId="0" quotePrefix="1" applyFont="1" applyBorder="1" applyAlignment="1">
      <alignment horizontal="left"/>
    </xf>
    <xf numFmtId="0" fontId="4" fillId="0" borderId="7" xfId="0" quotePrefix="1" applyFont="1" applyBorder="1" applyAlignment="1">
      <alignment horizontal="left"/>
    </xf>
    <xf numFmtId="0" fontId="8" fillId="0" borderId="3" xfId="0" quotePrefix="1" applyFont="1" applyBorder="1" applyAlignment="1">
      <alignment horizontal="left" wrapText="1"/>
    </xf>
    <xf numFmtId="164" fontId="2" fillId="0" borderId="9" xfId="1" quotePrefix="1" applyFont="1" applyBorder="1" applyAlignment="1">
      <alignment horizontal="center" vertical="center"/>
    </xf>
    <xf numFmtId="0" fontId="8" fillId="0" borderId="10" xfId="0" quotePrefix="1" applyFont="1" applyBorder="1" applyAlignment="1">
      <alignment horizontal="left" wrapText="1"/>
    </xf>
    <xf numFmtId="164" fontId="2" fillId="0" borderId="10" xfId="1" applyFont="1" applyBorder="1" applyAlignment="1">
      <alignment horizontal="center" vertical="center"/>
    </xf>
    <xf numFmtId="164" fontId="2" fillId="0" borderId="11" xfId="1" quotePrefix="1" applyFont="1" applyBorder="1" applyAlignment="1">
      <alignment horizontal="center" vertical="center"/>
    </xf>
    <xf numFmtId="164" fontId="2" fillId="0" borderId="3" xfId="1" quotePrefix="1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left" wrapText="1"/>
    </xf>
    <xf numFmtId="164" fontId="2" fillId="0" borderId="2" xfId="1" applyFont="1" applyBorder="1" applyAlignment="1">
      <alignment horizontal="center" vertical="center"/>
    </xf>
    <xf numFmtId="164" fontId="2" fillId="0" borderId="2" xfId="1" quotePrefix="1" applyFont="1" applyBorder="1" applyAlignment="1">
      <alignment horizontal="center" vertical="center"/>
    </xf>
    <xf numFmtId="164" fontId="2" fillId="0" borderId="8" xfId="1" quotePrefix="1" applyFont="1" applyBorder="1" applyAlignment="1">
      <alignment horizontal="center" vertical="center"/>
    </xf>
    <xf numFmtId="164" fontId="11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2" xfId="0" quotePrefix="1" applyFont="1" applyBorder="1" applyAlignment="1">
      <alignment horizontal="left" vertical="top" wrapText="1"/>
    </xf>
    <xf numFmtId="0" fontId="12" fillId="0" borderId="7" xfId="0" quotePrefix="1" applyFont="1" applyBorder="1" applyAlignment="1">
      <alignment horizontal="left" vertical="top" wrapText="1"/>
    </xf>
    <xf numFmtId="164" fontId="2" fillId="0" borderId="7" xfId="1" applyFont="1" applyBorder="1" applyAlignment="1">
      <alignment horizontal="center" vertical="center"/>
    </xf>
    <xf numFmtId="164" fontId="2" fillId="0" borderId="7" xfId="1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left"/>
    </xf>
    <xf numFmtId="0" fontId="2" fillId="0" borderId="10" xfId="0" quotePrefix="1" applyFont="1" applyBorder="1" applyAlignment="1">
      <alignment horizontal="left"/>
    </xf>
    <xf numFmtId="164" fontId="2" fillId="0" borderId="2" xfId="1" applyFont="1" applyBorder="1" applyAlignment="1">
      <alignment horizontal="center"/>
    </xf>
    <xf numFmtId="0" fontId="13" fillId="0" borderId="10" xfId="0" quotePrefix="1" applyFont="1" applyBorder="1" applyAlignment="1">
      <alignment horizontal="left"/>
    </xf>
    <xf numFmtId="164" fontId="4" fillId="0" borderId="7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64" fontId="4" fillId="0" borderId="7" xfId="1" applyFont="1" applyBorder="1"/>
    <xf numFmtId="164" fontId="4" fillId="0" borderId="4" xfId="1" applyFont="1" applyBorder="1"/>
    <xf numFmtId="0" fontId="4" fillId="0" borderId="14" xfId="0" applyFont="1" applyBorder="1"/>
    <xf numFmtId="164" fontId="4" fillId="0" borderId="14" xfId="1" applyFont="1" applyBorder="1"/>
    <xf numFmtId="164" fontId="4" fillId="0" borderId="14" xfId="1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4</xdr:row>
      <xdr:rowOff>28575</xdr:rowOff>
    </xdr:from>
    <xdr:to>
      <xdr:col>0</xdr:col>
      <xdr:colOff>1219200</xdr:colOff>
      <xdr:row>7</xdr:row>
      <xdr:rowOff>76200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638175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JGJ/1_LGU-Matalam%20FS%202022/1_LDRRM%20Fund/LDRRM_22.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JGJ/1_LGU-Matalam%20FS%202022/1_LDRRM%20Fund/LDRRM_22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JGJ/2_01.Accounts%20Payable/2022ObligatedVouche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JGJ/1_LGU-Matalam%20FS%202022/1_LDRRM%20Fund/LDRRM_22.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Matrix"/>
      <sheetName val="TB"/>
      <sheetName val="Pre-Matrix"/>
      <sheetName val="WP"/>
      <sheetName val="Source Account Summary"/>
      <sheetName val="Destination Account Summary"/>
      <sheetName val="Pre-Closing TB"/>
      <sheetName val="Cash Flow"/>
      <sheetName val="Post-Closing TB"/>
      <sheetName val="SFPos"/>
      <sheetName val="SFPerf"/>
      <sheetName val="SCNAE"/>
    </sheetNames>
    <sheetDataSet>
      <sheetData sheetId="0"/>
      <sheetData sheetId="1"/>
      <sheetData sheetId="2">
        <row r="17">
          <cell r="AF17">
            <v>148920</v>
          </cell>
        </row>
        <row r="20">
          <cell r="AH20">
            <v>80234</v>
          </cell>
        </row>
        <row r="26">
          <cell r="AN26">
            <v>112500</v>
          </cell>
        </row>
        <row r="28">
          <cell r="AK28">
            <v>17425</v>
          </cell>
        </row>
        <row r="40">
          <cell r="S40">
            <v>371300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Matrix"/>
      <sheetName val="TB"/>
      <sheetName val="Pre-Matrix"/>
      <sheetName val="WP"/>
      <sheetName val="Source Account Summary"/>
      <sheetName val="Destination Account Summary"/>
      <sheetName val="Pre-Closing TB"/>
      <sheetName val="Post-Closing TB"/>
      <sheetName val="Worksheet"/>
      <sheetName val="SFPos"/>
      <sheetName val="SFPerf"/>
      <sheetName val="SCNAE"/>
      <sheetName val="Cash Flow"/>
    </sheetNames>
    <sheetDataSet>
      <sheetData sheetId="0"/>
      <sheetData sheetId="1"/>
      <sheetData sheetId="2">
        <row r="14">
          <cell r="AN14">
            <v>10410</v>
          </cell>
        </row>
        <row r="41">
          <cell r="AX41">
            <v>81675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Modified"/>
      <sheetName val="TF"/>
      <sheetName val="20%"/>
      <sheetName val="LDDRM"/>
      <sheetName val="ms"/>
      <sheetName val="SEF"/>
      <sheetName val="22GFOverall"/>
      <sheetName val="22GF_Sort"/>
      <sheetName val="1011"/>
      <sheetName val="1021"/>
      <sheetName val="1051"/>
      <sheetName val="1071"/>
      <sheetName val="4411"/>
      <sheetName val="7611"/>
      <sheetName val="8751"/>
      <sheetName val="CAIDS"/>
      <sheetName val="FIESTA"/>
      <sheetName val="GAD"/>
      <sheetName val="GRANTS"/>
      <sheetName val="LCAACP"/>
      <sheetName val="LCCAP"/>
      <sheetName val="LCPC"/>
      <sheetName val="MADAC"/>
      <sheetName val="POC"/>
      <sheetName val="2220%EDF"/>
      <sheetName val="LDRRMF"/>
      <sheetName val="22MS"/>
      <sheetName val="22TF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F6">
            <v>75133.3</v>
          </cell>
        </row>
        <row r="7">
          <cell r="F7">
            <v>17350</v>
          </cell>
        </row>
      </sheetData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Matrix"/>
      <sheetName val="TB"/>
      <sheetName val="Pre-Matrix"/>
      <sheetName val="WP"/>
      <sheetName val="Source Account Summary"/>
      <sheetName val="Destination Account Summary"/>
      <sheetName val="Pre-Closing TB"/>
      <sheetName val="Cash Flow"/>
      <sheetName val="Post-Closing TB"/>
      <sheetName val="SFPos"/>
      <sheetName val="SFPerf"/>
      <sheetName val="SCNAE"/>
    </sheetNames>
    <sheetDataSet>
      <sheetData sheetId="0"/>
      <sheetData sheetId="1"/>
      <sheetData sheetId="2">
        <row r="13">
          <cell r="AJ13">
            <v>5250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V99"/>
  <sheetViews>
    <sheetView tabSelected="1" zoomScaleNormal="100" workbookViewId="0">
      <pane xSplit="8" ySplit="9" topLeftCell="I76" activePane="bottomRight" state="frozen"/>
      <selection activeCell="B47" sqref="B47:C47"/>
      <selection pane="topRight" activeCell="B47" sqref="B47:C47"/>
      <selection pane="bottomLeft" activeCell="B47" sqref="B47:C47"/>
      <selection pane="bottomRight" activeCell="F84" sqref="F84"/>
    </sheetView>
  </sheetViews>
  <sheetFormatPr defaultRowHeight="12" outlineLevelRow="1" outlineLevelCol="1" x14ac:dyDescent="0.2"/>
  <cols>
    <col min="1" max="1" width="58.7109375" style="1" customWidth="1"/>
    <col min="2" max="2" width="15.85546875" style="1" customWidth="1"/>
    <col min="3" max="4" width="15.85546875" style="1" hidden="1" customWidth="1" outlineLevel="1"/>
    <col min="5" max="5" width="16.7109375" style="1" customWidth="1" collapsed="1"/>
    <col min="6" max="6" width="13.42578125" style="1" customWidth="1"/>
    <col min="7" max="7" width="14.7109375" style="1" customWidth="1"/>
    <col min="8" max="8" width="16.42578125" style="1" hidden="1" customWidth="1"/>
    <col min="9" max="9" width="16.42578125" style="1" customWidth="1"/>
    <col min="10" max="10" width="13.7109375" style="2" hidden="1" customWidth="1"/>
    <col min="11" max="11" width="14.28515625" style="2" hidden="1" customWidth="1"/>
    <col min="12" max="12" width="10" style="2" hidden="1" customWidth="1"/>
    <col min="13" max="13" width="12.42578125" style="2" bestFit="1" customWidth="1"/>
    <col min="14" max="14" width="1" style="3" customWidth="1"/>
    <col min="15" max="15" width="10.28515625" style="3" hidden="1" customWidth="1"/>
    <col min="16" max="16" width="13.7109375" style="4" hidden="1" customWidth="1"/>
    <col min="17" max="17" width="0" style="1" hidden="1" customWidth="1"/>
    <col min="18" max="18" width="17.5703125" style="1" hidden="1" customWidth="1"/>
    <col min="19" max="20" width="12.42578125" style="3" hidden="1" customWidth="1"/>
    <col min="21" max="21" width="13.5703125" style="3" hidden="1" customWidth="1"/>
    <col min="22" max="22" width="13.5703125" style="1" hidden="1" customWidth="1"/>
    <col min="23" max="25" width="0" style="1" hidden="1" customWidth="1"/>
    <col min="26" max="16384" width="9.140625" style="1"/>
  </cols>
  <sheetData>
    <row r="3" spans="1:19" x14ac:dyDescent="0.2">
      <c r="A3" s="1" t="s">
        <v>0</v>
      </c>
    </row>
    <row r="4" spans="1:19" x14ac:dyDescent="0.2">
      <c r="A4" s="1" t="s">
        <v>1</v>
      </c>
    </row>
    <row r="5" spans="1:19" ht="18.75" x14ac:dyDescent="0.3">
      <c r="A5" s="5" t="s">
        <v>2</v>
      </c>
      <c r="B5" s="5"/>
      <c r="C5" s="5"/>
      <c r="D5" s="5"/>
      <c r="E5" s="5"/>
      <c r="F5" s="5"/>
      <c r="G5" s="5"/>
      <c r="H5" s="5"/>
      <c r="I5" s="5"/>
    </row>
    <row r="6" spans="1:19" x14ac:dyDescent="0.2">
      <c r="A6" s="6" t="s">
        <v>3</v>
      </c>
      <c r="B6" s="6"/>
      <c r="C6" s="6"/>
      <c r="D6" s="6"/>
      <c r="E6" s="6"/>
      <c r="F6" s="6"/>
      <c r="G6" s="6"/>
      <c r="H6" s="6"/>
      <c r="I6" s="6"/>
    </row>
    <row r="7" spans="1:19" x14ac:dyDescent="0.2">
      <c r="A7" s="7"/>
      <c r="B7" s="7"/>
      <c r="C7" s="7"/>
      <c r="D7" s="7"/>
      <c r="E7" s="7"/>
      <c r="F7" s="7"/>
      <c r="G7" s="7"/>
      <c r="H7" s="7"/>
      <c r="I7" s="7"/>
    </row>
    <row r="8" spans="1:19" x14ac:dyDescent="0.2">
      <c r="A8" s="8" t="s">
        <v>4</v>
      </c>
      <c r="B8" s="8"/>
      <c r="C8" s="8"/>
      <c r="D8" s="8"/>
      <c r="E8" s="8"/>
      <c r="F8" s="8"/>
      <c r="G8" s="8"/>
      <c r="H8" s="8"/>
      <c r="I8" s="8"/>
    </row>
    <row r="9" spans="1:19" ht="26.25" customHeight="1" x14ac:dyDescent="0.2">
      <c r="A9" s="9" t="s">
        <v>5</v>
      </c>
      <c r="B9" s="10" t="s">
        <v>6</v>
      </c>
      <c r="C9" s="11" t="s">
        <v>7</v>
      </c>
      <c r="D9" s="12"/>
      <c r="E9" s="13"/>
      <c r="F9" s="14" t="s">
        <v>8</v>
      </c>
      <c r="G9" s="15" t="s">
        <v>9</v>
      </c>
      <c r="H9" s="15" t="s">
        <v>10</v>
      </c>
      <c r="I9" s="16" t="s">
        <v>11</v>
      </c>
    </row>
    <row r="10" spans="1:19" ht="12.75" customHeight="1" x14ac:dyDescent="0.2">
      <c r="A10" s="17"/>
      <c r="B10" s="18">
        <v>0.3</v>
      </c>
      <c r="C10" s="19" t="s">
        <v>12</v>
      </c>
      <c r="D10" s="19" t="s">
        <v>13</v>
      </c>
      <c r="E10" s="14" t="s">
        <v>11</v>
      </c>
      <c r="F10" s="20"/>
      <c r="G10" s="20"/>
      <c r="H10" s="20"/>
      <c r="I10" s="21"/>
      <c r="M10" s="22"/>
      <c r="O10" s="3" t="s">
        <v>14</v>
      </c>
      <c r="P10" s="23" t="s">
        <v>15</v>
      </c>
      <c r="Q10" s="24" t="s">
        <v>16</v>
      </c>
      <c r="R10" s="24" t="s">
        <v>17</v>
      </c>
      <c r="S10" s="25" t="s">
        <v>18</v>
      </c>
    </row>
    <row r="11" spans="1:19" x14ac:dyDescent="0.2">
      <c r="A11" s="26" t="s">
        <v>19</v>
      </c>
      <c r="B11" s="27"/>
      <c r="C11" s="27"/>
      <c r="D11" s="27"/>
      <c r="E11" s="27"/>
      <c r="F11" s="26"/>
      <c r="G11" s="27"/>
      <c r="H11" s="27"/>
      <c r="I11" s="28"/>
    </row>
    <row r="12" spans="1:19" x14ac:dyDescent="0.2">
      <c r="A12" s="27" t="s">
        <v>20</v>
      </c>
      <c r="B12" s="29">
        <v>6014572.8499999996</v>
      </c>
      <c r="C12" s="29">
        <v>7334003.2999999998</v>
      </c>
      <c r="D12" s="29">
        <v>6700000</v>
      </c>
      <c r="E12" s="29">
        <f>SUM(C12:D12)</f>
        <v>14034003.300000001</v>
      </c>
      <c r="F12" s="27"/>
      <c r="G12" s="30"/>
      <c r="H12" s="27"/>
      <c r="I12" s="31">
        <f>+E12+B12+G12</f>
        <v>20048576.149999999</v>
      </c>
      <c r="O12" s="3" t="s">
        <v>21</v>
      </c>
      <c r="P12" s="4">
        <v>74245812</v>
      </c>
      <c r="Q12" s="1" t="s">
        <v>22</v>
      </c>
      <c r="R12" s="1" t="s">
        <v>23</v>
      </c>
      <c r="S12" s="3">
        <v>91392</v>
      </c>
    </row>
    <row r="13" spans="1:19" x14ac:dyDescent="0.2">
      <c r="A13" s="32" t="s">
        <v>24</v>
      </c>
      <c r="B13" s="33">
        <v>2711093.91</v>
      </c>
      <c r="C13" s="33">
        <f>7423710.9-769626</f>
        <v>6654084.9000000004</v>
      </c>
      <c r="D13" s="33">
        <f>15878081.48-7427621.75</f>
        <v>8450459.7300000004</v>
      </c>
      <c r="E13" s="33">
        <f>SUM(C13:D13)</f>
        <v>15104544.630000001</v>
      </c>
      <c r="F13" s="34"/>
      <c r="G13" s="34"/>
      <c r="H13" s="34"/>
      <c r="I13" s="35">
        <f>+E13+B13</f>
        <v>17815638.539999999</v>
      </c>
      <c r="O13" s="3" t="s">
        <v>25</v>
      </c>
      <c r="P13" s="4">
        <v>74246298</v>
      </c>
      <c r="Q13" s="1" t="s">
        <v>22</v>
      </c>
      <c r="R13" s="1" t="s">
        <v>23</v>
      </c>
      <c r="S13" s="3">
        <v>142856</v>
      </c>
    </row>
    <row r="14" spans="1:19" ht="12.75" customHeight="1" x14ac:dyDescent="0.2">
      <c r="A14" s="36" t="s">
        <v>26</v>
      </c>
      <c r="B14" s="37">
        <v>4514643.76</v>
      </c>
      <c r="C14" s="37">
        <v>769626</v>
      </c>
      <c r="D14" s="37">
        <v>7427621.75</v>
      </c>
      <c r="E14" s="37">
        <f>SUM(C14:D15)</f>
        <v>8197247.75</v>
      </c>
      <c r="F14" s="36"/>
      <c r="G14" s="36"/>
      <c r="H14" s="36"/>
      <c r="I14" s="38">
        <f>+E14+B14</f>
        <v>12711891.51</v>
      </c>
      <c r="O14" s="3" t="s">
        <v>25</v>
      </c>
      <c r="P14" s="4">
        <v>74245814</v>
      </c>
      <c r="Q14" s="1" t="s">
        <v>27</v>
      </c>
      <c r="R14" s="1" t="s">
        <v>28</v>
      </c>
      <c r="S14" s="3">
        <v>39920</v>
      </c>
    </row>
    <row r="15" spans="1:19" hidden="1" x14ac:dyDescent="0.2">
      <c r="A15" s="39"/>
      <c r="B15" s="40"/>
      <c r="C15" s="40"/>
      <c r="D15" s="40"/>
      <c r="E15" s="40">
        <f>SUM(C15:D15)</f>
        <v>0</v>
      </c>
      <c r="F15" s="39"/>
      <c r="G15" s="39"/>
      <c r="H15" s="39"/>
      <c r="I15" s="41"/>
      <c r="O15" s="3" t="s">
        <v>25</v>
      </c>
      <c r="P15" s="4">
        <v>74245815</v>
      </c>
      <c r="Q15" s="1" t="s">
        <v>22</v>
      </c>
      <c r="R15" s="1" t="s">
        <v>29</v>
      </c>
      <c r="S15" s="3">
        <v>448225</v>
      </c>
    </row>
    <row r="16" spans="1:19" hidden="1" x14ac:dyDescent="0.2">
      <c r="A16" s="32" t="s">
        <v>30</v>
      </c>
      <c r="B16" s="42">
        <v>0</v>
      </c>
      <c r="C16" s="42"/>
      <c r="D16" s="42"/>
      <c r="E16" s="42">
        <v>0</v>
      </c>
      <c r="F16" s="43"/>
      <c r="G16" s="43"/>
      <c r="H16" s="43"/>
      <c r="I16" s="35">
        <f>+E16+B16</f>
        <v>0</v>
      </c>
    </row>
    <row r="17" spans="1:19" hidden="1" x14ac:dyDescent="0.2">
      <c r="A17" s="32" t="s">
        <v>31</v>
      </c>
      <c r="B17" s="42">
        <v>0</v>
      </c>
      <c r="C17" s="42"/>
      <c r="D17" s="42"/>
      <c r="E17" s="42">
        <v>0</v>
      </c>
      <c r="F17" s="43"/>
      <c r="G17" s="43"/>
      <c r="H17" s="43"/>
      <c r="I17" s="35">
        <f>+E17+B17</f>
        <v>0</v>
      </c>
    </row>
    <row r="18" spans="1:19" hidden="1" x14ac:dyDescent="0.2">
      <c r="A18" s="32" t="s">
        <v>32</v>
      </c>
      <c r="B18" s="42">
        <v>0</v>
      </c>
      <c r="C18" s="42"/>
      <c r="D18" s="42"/>
      <c r="E18" s="42">
        <v>0</v>
      </c>
      <c r="F18" s="43"/>
      <c r="G18" s="43"/>
      <c r="H18" s="43"/>
      <c r="I18" s="35">
        <f>+E18+B18</f>
        <v>0</v>
      </c>
    </row>
    <row r="19" spans="1:19" x14ac:dyDescent="0.2">
      <c r="A19" s="32" t="s">
        <v>33</v>
      </c>
      <c r="B19" s="42"/>
      <c r="C19" s="42"/>
      <c r="D19" s="42"/>
      <c r="E19" s="42">
        <v>10000</v>
      </c>
      <c r="F19" s="43"/>
      <c r="G19" s="43"/>
      <c r="H19" s="43"/>
      <c r="I19" s="35">
        <f>+E19+B19</f>
        <v>10000</v>
      </c>
      <c r="O19" s="3" t="s">
        <v>34</v>
      </c>
      <c r="P19" s="4">
        <v>74245835</v>
      </c>
      <c r="Q19" s="44" t="s">
        <v>35</v>
      </c>
      <c r="R19" s="44" t="s">
        <v>36</v>
      </c>
      <c r="S19" s="3">
        <v>47377.46</v>
      </c>
    </row>
    <row r="20" spans="1:19" x14ac:dyDescent="0.2">
      <c r="A20" s="32" t="s">
        <v>37</v>
      </c>
      <c r="B20" s="42"/>
      <c r="C20" s="42"/>
      <c r="D20" s="42"/>
      <c r="E20" s="42">
        <v>205270.88</v>
      </c>
      <c r="F20" s="43"/>
      <c r="G20" s="43"/>
      <c r="H20" s="43"/>
      <c r="I20" s="35">
        <f>+E20+B20</f>
        <v>205270.88</v>
      </c>
      <c r="O20" s="3" t="s">
        <v>34</v>
      </c>
      <c r="P20" s="4">
        <v>74245835</v>
      </c>
      <c r="Q20" s="44"/>
      <c r="R20" s="44"/>
      <c r="S20" s="3">
        <v>18738.09</v>
      </c>
    </row>
    <row r="21" spans="1:19" x14ac:dyDescent="0.2">
      <c r="A21" s="27" t="s">
        <v>38</v>
      </c>
      <c r="B21" s="43" t="s">
        <v>39</v>
      </c>
      <c r="C21" s="43"/>
      <c r="D21" s="29">
        <v>2600000</v>
      </c>
      <c r="E21" s="42">
        <f>SUM(C21:D21)</f>
        <v>2600000</v>
      </c>
      <c r="F21" s="43"/>
      <c r="G21" s="30">
        <v>550000</v>
      </c>
      <c r="H21" s="42"/>
      <c r="I21" s="35">
        <f>SUM(E21:H21)</f>
        <v>3150000</v>
      </c>
      <c r="O21" s="3" t="s">
        <v>34</v>
      </c>
      <c r="P21" s="4">
        <v>74245837</v>
      </c>
      <c r="Q21" s="1" t="s">
        <v>40</v>
      </c>
      <c r="R21" s="1" t="s">
        <v>41</v>
      </c>
      <c r="S21" s="3">
        <v>14985</v>
      </c>
    </row>
    <row r="22" spans="1:19" x14ac:dyDescent="0.2">
      <c r="A22" s="26" t="s">
        <v>42</v>
      </c>
      <c r="B22" s="45">
        <f t="shared" ref="B22:I22" si="0">SUM(B12:B21)</f>
        <v>13240310.52</v>
      </c>
      <c r="C22" s="45">
        <f t="shared" si="0"/>
        <v>14757714.199999999</v>
      </c>
      <c r="D22" s="45">
        <f>SUM(D12:D21)</f>
        <v>25178081.48</v>
      </c>
      <c r="E22" s="45">
        <f>SUM(E12:E21)</f>
        <v>40151066.560000002</v>
      </c>
      <c r="F22" s="45">
        <f t="shared" si="0"/>
        <v>0</v>
      </c>
      <c r="G22" s="45">
        <f t="shared" si="0"/>
        <v>550000</v>
      </c>
      <c r="H22" s="45">
        <f t="shared" si="0"/>
        <v>0</v>
      </c>
      <c r="I22" s="46">
        <f t="shared" si="0"/>
        <v>53941377.079999998</v>
      </c>
      <c r="O22" s="3" t="s">
        <v>34</v>
      </c>
      <c r="P22" s="4">
        <v>74245838</v>
      </c>
      <c r="Q22" s="1" t="s">
        <v>43</v>
      </c>
      <c r="R22" s="1" t="s">
        <v>44</v>
      </c>
      <c r="S22" s="3">
        <v>164960</v>
      </c>
    </row>
    <row r="23" spans="1:19" x14ac:dyDescent="0.2">
      <c r="A23" s="26"/>
      <c r="B23" s="45"/>
      <c r="C23" s="45"/>
      <c r="D23" s="45"/>
      <c r="E23" s="45"/>
      <c r="F23" s="45"/>
      <c r="G23" s="45"/>
      <c r="H23" s="45"/>
      <c r="I23" s="46"/>
      <c r="O23" s="3" t="s">
        <v>34</v>
      </c>
      <c r="P23" s="4">
        <v>74245839</v>
      </c>
      <c r="Q23" s="1" t="s">
        <v>45</v>
      </c>
      <c r="R23" s="1" t="s">
        <v>46</v>
      </c>
      <c r="S23" s="3">
        <v>4700</v>
      </c>
    </row>
    <row r="24" spans="1:19" x14ac:dyDescent="0.2">
      <c r="A24" s="26" t="s">
        <v>47</v>
      </c>
      <c r="B24" s="34"/>
      <c r="C24" s="34"/>
      <c r="D24" s="34"/>
      <c r="E24" s="47"/>
      <c r="F24" s="34"/>
      <c r="G24" s="34"/>
      <c r="H24" s="34"/>
      <c r="I24" s="48"/>
      <c r="P24" s="4">
        <v>74245840</v>
      </c>
      <c r="Q24" s="1" t="s">
        <v>48</v>
      </c>
      <c r="R24" s="1" t="s">
        <v>49</v>
      </c>
      <c r="S24" s="3">
        <v>52502</v>
      </c>
    </row>
    <row r="25" spans="1:19" x14ac:dyDescent="0.2">
      <c r="A25" s="49" t="s">
        <v>50</v>
      </c>
      <c r="B25" s="34"/>
      <c r="C25" s="34"/>
      <c r="D25" s="34"/>
      <c r="E25" s="47"/>
      <c r="F25" s="34"/>
      <c r="G25" s="34"/>
      <c r="H25" s="34"/>
      <c r="I25" s="48"/>
      <c r="P25" s="4">
        <v>74245855</v>
      </c>
      <c r="Q25" s="1" t="s">
        <v>51</v>
      </c>
      <c r="R25" s="1" t="s">
        <v>52</v>
      </c>
      <c r="S25" s="3">
        <v>9500</v>
      </c>
    </row>
    <row r="26" spans="1:19" ht="12.75" x14ac:dyDescent="0.2">
      <c r="A26" s="50" t="s">
        <v>53</v>
      </c>
      <c r="B26" s="42"/>
      <c r="C26" s="42"/>
      <c r="D26" s="42"/>
      <c r="E26" s="51"/>
      <c r="F26" s="42"/>
      <c r="G26" s="42"/>
      <c r="H26" s="42"/>
      <c r="I26" s="52"/>
      <c r="P26" s="53">
        <v>74245856</v>
      </c>
      <c r="Q26" s="1" t="s">
        <v>35</v>
      </c>
      <c r="R26" s="54" t="s">
        <v>54</v>
      </c>
      <c r="S26" s="3">
        <v>44500</v>
      </c>
    </row>
    <row r="27" spans="1:19" ht="12.75" x14ac:dyDescent="0.2">
      <c r="A27" s="55" t="s">
        <v>55</v>
      </c>
      <c r="B27" s="51">
        <f>'[1]Pre-Matrix'!$S$40</f>
        <v>371300</v>
      </c>
      <c r="C27" s="51"/>
      <c r="D27" s="51"/>
      <c r="E27" s="42"/>
      <c r="F27" s="42"/>
      <c r="G27" s="42"/>
      <c r="H27" s="42"/>
      <c r="I27" s="56">
        <f>SUM(B27,E27,F27,G27,H27)</f>
        <v>371300</v>
      </c>
      <c r="P27" s="53">
        <v>74245857</v>
      </c>
      <c r="Q27" s="1" t="s">
        <v>51</v>
      </c>
      <c r="R27" s="1" t="s">
        <v>52</v>
      </c>
      <c r="S27" s="3">
        <v>9400</v>
      </c>
    </row>
    <row r="28" spans="1:19" ht="12.75" x14ac:dyDescent="0.2">
      <c r="A28" s="57" t="s">
        <v>56</v>
      </c>
      <c r="B28" s="58">
        <f>'[2]Pre-Matrix'!$AN$14+[3]LDRRMF!$F$7+49120</f>
        <v>76880</v>
      </c>
      <c r="C28" s="58"/>
      <c r="D28" s="58"/>
      <c r="E28" s="33"/>
      <c r="F28" s="33"/>
      <c r="G28" s="33"/>
      <c r="H28" s="33"/>
      <c r="I28" s="59">
        <f>SUM(B28,E28,F28,G28,H28)</f>
        <v>76880</v>
      </c>
      <c r="P28" s="53">
        <v>74245858</v>
      </c>
      <c r="Q28" s="1" t="s">
        <v>57</v>
      </c>
      <c r="R28" s="1" t="s">
        <v>58</v>
      </c>
      <c r="S28" s="3">
        <v>17700</v>
      </c>
    </row>
    <row r="29" spans="1:19" ht="12.75" x14ac:dyDescent="0.2">
      <c r="A29" s="60"/>
      <c r="B29" s="61"/>
      <c r="C29" s="61"/>
      <c r="D29" s="61"/>
      <c r="E29" s="62"/>
      <c r="F29" s="62"/>
      <c r="G29" s="62"/>
      <c r="H29" s="62"/>
      <c r="I29" s="63"/>
      <c r="P29" s="53">
        <v>74245859</v>
      </c>
      <c r="Q29" s="1" t="s">
        <v>57</v>
      </c>
      <c r="R29" s="1" t="s">
        <v>59</v>
      </c>
      <c r="S29" s="3">
        <v>56281</v>
      </c>
    </row>
    <row r="30" spans="1:19" ht="12.75" x14ac:dyDescent="0.2">
      <c r="A30" s="50" t="s">
        <v>60</v>
      </c>
      <c r="B30" s="42"/>
      <c r="C30" s="42"/>
      <c r="D30" s="42"/>
      <c r="E30" s="51"/>
      <c r="F30" s="42"/>
      <c r="G30" s="42"/>
      <c r="H30" s="42"/>
      <c r="I30" s="56"/>
      <c r="P30" s="53">
        <v>74245859</v>
      </c>
      <c r="Q30" s="1" t="s">
        <v>57</v>
      </c>
      <c r="R30" s="1" t="s">
        <v>59</v>
      </c>
      <c r="S30" s="3">
        <v>57501.66</v>
      </c>
    </row>
    <row r="31" spans="1:19" ht="12.75" x14ac:dyDescent="0.2">
      <c r="A31" s="64" t="s">
        <v>61</v>
      </c>
      <c r="B31" s="65"/>
      <c r="C31" s="66"/>
      <c r="D31" s="66">
        <f>S12+S13+'[1]Pre-Matrix'!$AH$20+S26+S35+S36</f>
        <v>425212</v>
      </c>
      <c r="E31" s="66">
        <f>SUM(C31:D32)</f>
        <v>425212</v>
      </c>
      <c r="F31" s="66"/>
      <c r="G31" s="66"/>
      <c r="H31" s="66"/>
      <c r="I31" s="67">
        <f t="shared" ref="I31:I50" si="1">SUM(B31,E31,F31,G31,H31)</f>
        <v>425212</v>
      </c>
      <c r="P31" s="53">
        <v>74245844</v>
      </c>
      <c r="Q31" s="1" t="s">
        <v>35</v>
      </c>
      <c r="R31" s="1" t="s">
        <v>62</v>
      </c>
      <c r="S31" s="3">
        <v>47703.5</v>
      </c>
    </row>
    <row r="32" spans="1:19" ht="12.75" x14ac:dyDescent="0.2">
      <c r="A32" s="68" t="s">
        <v>63</v>
      </c>
      <c r="B32" s="69"/>
      <c r="C32" s="70"/>
      <c r="D32" s="70"/>
      <c r="E32" s="70"/>
      <c r="F32" s="70"/>
      <c r="G32" s="70"/>
      <c r="H32" s="70"/>
      <c r="I32" s="71"/>
      <c r="P32" s="53">
        <v>74245844</v>
      </c>
      <c r="Q32" s="1" t="s">
        <v>35</v>
      </c>
      <c r="R32" s="1" t="s">
        <v>62</v>
      </c>
      <c r="S32" s="3">
        <v>32846.5</v>
      </c>
    </row>
    <row r="33" spans="1:22" ht="12.75" x14ac:dyDescent="0.2">
      <c r="A33" s="72" t="s">
        <v>64</v>
      </c>
      <c r="B33" s="42"/>
      <c r="C33" s="29">
        <v>198903.5</v>
      </c>
      <c r="D33" s="29"/>
      <c r="E33" s="42">
        <f>SUM(C33:D33)</f>
        <v>198903.5</v>
      </c>
      <c r="F33" s="42"/>
      <c r="G33" s="42"/>
      <c r="H33" s="42"/>
      <c r="I33" s="56">
        <f t="shared" si="1"/>
        <v>198903.5</v>
      </c>
      <c r="M33" s="73"/>
      <c r="P33" s="53">
        <v>74245845</v>
      </c>
      <c r="Q33" s="1" t="s">
        <v>65</v>
      </c>
      <c r="R33" s="1" t="s">
        <v>66</v>
      </c>
      <c r="S33" s="3">
        <v>24552</v>
      </c>
    </row>
    <row r="34" spans="1:22" ht="12.75" x14ac:dyDescent="0.2">
      <c r="A34" s="64" t="s">
        <v>67</v>
      </c>
      <c r="B34" s="65"/>
      <c r="C34" s="66"/>
      <c r="D34" s="66">
        <f>S15+'[2]Pre-Matrix'!AX41</f>
        <v>529900</v>
      </c>
      <c r="E34" s="66">
        <f>SUM(C34:D35)</f>
        <v>529900</v>
      </c>
      <c r="F34" s="66"/>
      <c r="G34" s="66"/>
      <c r="H34" s="66"/>
      <c r="I34" s="67">
        <f t="shared" si="1"/>
        <v>529900</v>
      </c>
      <c r="M34" s="73"/>
      <c r="P34" s="53">
        <v>74245845</v>
      </c>
      <c r="Q34" s="1" t="s">
        <v>65</v>
      </c>
      <c r="R34" s="1" t="s">
        <v>66</v>
      </c>
      <c r="S34" s="3">
        <v>22968</v>
      </c>
    </row>
    <row r="35" spans="1:22" x14ac:dyDescent="0.2">
      <c r="A35" s="74" t="s">
        <v>68</v>
      </c>
      <c r="B35" s="69"/>
      <c r="C35" s="70"/>
      <c r="D35" s="70"/>
      <c r="E35" s="70"/>
      <c r="F35" s="70"/>
      <c r="G35" s="70"/>
      <c r="H35" s="70"/>
      <c r="I35" s="71"/>
      <c r="P35" s="4">
        <v>74245852</v>
      </c>
      <c r="Q35" s="1" t="s">
        <v>35</v>
      </c>
      <c r="R35" s="1" t="s">
        <v>69</v>
      </c>
      <c r="S35" s="3">
        <v>26850</v>
      </c>
    </row>
    <row r="36" spans="1:22" x14ac:dyDescent="0.2">
      <c r="A36" s="72" t="s">
        <v>70</v>
      </c>
      <c r="B36" s="42"/>
      <c r="C36" s="29">
        <v>212275</v>
      </c>
      <c r="D36" s="29"/>
      <c r="E36" s="42">
        <f>SUM(C36:D36)</f>
        <v>212275</v>
      </c>
      <c r="F36" s="42"/>
      <c r="G36" s="42"/>
      <c r="H36" s="42"/>
      <c r="I36" s="56">
        <f t="shared" si="1"/>
        <v>212275</v>
      </c>
      <c r="P36" s="4">
        <v>74245853</v>
      </c>
      <c r="Q36" s="1" t="s">
        <v>35</v>
      </c>
      <c r="R36" s="1" t="s">
        <v>71</v>
      </c>
      <c r="S36" s="3">
        <v>39380</v>
      </c>
    </row>
    <row r="37" spans="1:22" x14ac:dyDescent="0.2">
      <c r="A37" s="64" t="s">
        <v>72</v>
      </c>
      <c r="B37" s="65"/>
      <c r="C37" s="66">
        <v>197369.99</v>
      </c>
      <c r="D37" s="65"/>
      <c r="E37" s="66">
        <f>SUM(C37:D38)</f>
        <v>197369.99</v>
      </c>
      <c r="F37" s="65"/>
      <c r="G37" s="65"/>
      <c r="H37" s="65"/>
      <c r="I37" s="67">
        <f t="shared" si="1"/>
        <v>197369.99</v>
      </c>
    </row>
    <row r="38" spans="1:22" x14ac:dyDescent="0.2">
      <c r="A38" s="75" t="s">
        <v>73</v>
      </c>
      <c r="B38" s="69"/>
      <c r="C38" s="70"/>
      <c r="D38" s="69"/>
      <c r="E38" s="70"/>
      <c r="F38" s="69"/>
      <c r="G38" s="69"/>
      <c r="H38" s="69"/>
      <c r="I38" s="71"/>
    </row>
    <row r="39" spans="1:22" x14ac:dyDescent="0.2">
      <c r="A39" s="64" t="s">
        <v>74</v>
      </c>
      <c r="B39" s="65"/>
      <c r="C39" s="66">
        <v>84106.79</v>
      </c>
      <c r="D39" s="65"/>
      <c r="E39" s="66">
        <f>SUM(C39:D40)</f>
        <v>84106.79</v>
      </c>
      <c r="F39" s="66"/>
      <c r="G39" s="66"/>
      <c r="H39" s="66"/>
      <c r="I39" s="67">
        <f t="shared" si="1"/>
        <v>84106.79</v>
      </c>
    </row>
    <row r="40" spans="1:22" x14ac:dyDescent="0.2">
      <c r="A40" s="75" t="s">
        <v>75</v>
      </c>
      <c r="B40" s="69"/>
      <c r="C40" s="70"/>
      <c r="D40" s="69"/>
      <c r="E40" s="70"/>
      <c r="F40" s="70"/>
      <c r="G40" s="70"/>
      <c r="H40" s="70"/>
      <c r="I40" s="71"/>
    </row>
    <row r="41" spans="1:22" x14ac:dyDescent="0.2">
      <c r="A41" s="64" t="s">
        <v>76</v>
      </c>
      <c r="B41" s="65"/>
      <c r="C41" s="66">
        <v>73981</v>
      </c>
      <c r="D41" s="65"/>
      <c r="E41" s="66">
        <f>SUM(C41:D42)</f>
        <v>73981</v>
      </c>
      <c r="F41" s="65"/>
      <c r="G41" s="65"/>
      <c r="H41" s="65"/>
      <c r="I41" s="67">
        <f t="shared" si="1"/>
        <v>73981</v>
      </c>
      <c r="O41" s="3" t="s">
        <v>77</v>
      </c>
    </row>
    <row r="42" spans="1:22" ht="14.25" x14ac:dyDescent="0.35">
      <c r="A42" s="74" t="s">
        <v>78</v>
      </c>
      <c r="B42" s="69"/>
      <c r="C42" s="70"/>
      <c r="D42" s="69"/>
      <c r="E42" s="70"/>
      <c r="F42" s="69"/>
      <c r="G42" s="69"/>
      <c r="H42" s="69"/>
      <c r="I42" s="71"/>
      <c r="R42" s="1" t="s">
        <v>11</v>
      </c>
      <c r="S42" s="76" t="s">
        <v>79</v>
      </c>
      <c r="T42" s="76" t="s">
        <v>12</v>
      </c>
      <c r="U42" s="76" t="s">
        <v>13</v>
      </c>
    </row>
    <row r="43" spans="1:22" x14ac:dyDescent="0.2">
      <c r="A43" s="68" t="s">
        <v>80</v>
      </c>
      <c r="B43" s="42"/>
      <c r="C43" s="29">
        <v>72829.460000000006</v>
      </c>
      <c r="D43" s="29"/>
      <c r="E43" s="42">
        <f t="shared" ref="E43:E50" si="2">SUM(C43:D43)</f>
        <v>72829.460000000006</v>
      </c>
      <c r="F43" s="42"/>
      <c r="G43" s="42"/>
      <c r="H43" s="42"/>
      <c r="I43" s="56">
        <f t="shared" si="1"/>
        <v>72829.460000000006</v>
      </c>
      <c r="O43" s="3" t="s">
        <v>81</v>
      </c>
      <c r="R43" s="77">
        <f>SUM(S43:U43)</f>
        <v>20048576.149999999</v>
      </c>
      <c r="S43" s="3">
        <f>B12</f>
        <v>6014572.8499999996</v>
      </c>
      <c r="T43" s="3">
        <f>C12</f>
        <v>7334003.2999999998</v>
      </c>
      <c r="U43" s="3">
        <f>D12</f>
        <v>6700000</v>
      </c>
      <c r="V43" s="78">
        <f>SUM(T43:U43)</f>
        <v>14034003.300000001</v>
      </c>
    </row>
    <row r="44" spans="1:22" ht="14.25" x14ac:dyDescent="0.35">
      <c r="A44" s="27" t="s">
        <v>82</v>
      </c>
      <c r="B44" s="42"/>
      <c r="C44" s="29">
        <v>43950</v>
      </c>
      <c r="D44" s="29"/>
      <c r="E44" s="42">
        <f t="shared" si="2"/>
        <v>43950</v>
      </c>
      <c r="F44" s="42"/>
      <c r="G44" s="42"/>
      <c r="H44" s="42"/>
      <c r="I44" s="56">
        <f t="shared" si="1"/>
        <v>43950</v>
      </c>
      <c r="O44" s="3" t="s">
        <v>83</v>
      </c>
      <c r="R44" s="79">
        <f>SUM(S44:U44)</f>
        <v>4537307.95</v>
      </c>
      <c r="S44" s="80">
        <f>SUM(B27:B28)</f>
        <v>448180</v>
      </c>
      <c r="T44" s="80">
        <f>SUM(C26:C50)</f>
        <v>1634015.95</v>
      </c>
      <c r="U44" s="80">
        <f>SUM(D26:D50)</f>
        <v>2455112</v>
      </c>
      <c r="V44" s="78">
        <f>SUM(T44:U44)</f>
        <v>4089127.95</v>
      </c>
    </row>
    <row r="45" spans="1:22" ht="12.75" thickBot="1" x14ac:dyDescent="0.25">
      <c r="A45" s="27" t="s">
        <v>84</v>
      </c>
      <c r="B45" s="42"/>
      <c r="C45" s="29"/>
      <c r="D45" s="29">
        <v>1500000</v>
      </c>
      <c r="E45" s="42">
        <f t="shared" si="2"/>
        <v>1500000</v>
      </c>
      <c r="F45" s="42"/>
      <c r="G45" s="42">
        <v>541987</v>
      </c>
      <c r="H45" s="42"/>
      <c r="I45" s="56">
        <f t="shared" si="1"/>
        <v>2041987</v>
      </c>
      <c r="O45" s="3" t="s">
        <v>85</v>
      </c>
      <c r="R45" s="81">
        <f>R43-R44</f>
        <v>15511268.199999999</v>
      </c>
      <c r="S45" s="82">
        <f>S43-S44</f>
        <v>5566392.8499999996</v>
      </c>
      <c r="T45" s="82">
        <f>T43-T44</f>
        <v>5699987.3499999996</v>
      </c>
      <c r="U45" s="82">
        <f>U43-U44</f>
        <v>4244888</v>
      </c>
      <c r="V45" s="78">
        <f>SUM(T45:U45)</f>
        <v>9944875.3499999996</v>
      </c>
    </row>
    <row r="46" spans="1:22" ht="12.75" thickTop="1" x14ac:dyDescent="0.2">
      <c r="A46" s="27" t="s">
        <v>86</v>
      </c>
      <c r="B46" s="42"/>
      <c r="C46" s="29">
        <f>989963.37-306001.41</f>
        <v>683961.96</v>
      </c>
      <c r="D46" s="29"/>
      <c r="E46" s="42">
        <f t="shared" si="2"/>
        <v>683961.96</v>
      </c>
      <c r="F46" s="42"/>
      <c r="G46" s="42"/>
      <c r="H46" s="42"/>
      <c r="I46" s="56">
        <f t="shared" si="1"/>
        <v>683961.96</v>
      </c>
    </row>
    <row r="47" spans="1:22" x14ac:dyDescent="0.2">
      <c r="A47" s="27" t="s">
        <v>87</v>
      </c>
      <c r="B47" s="42"/>
      <c r="C47" s="29"/>
      <c r="D47" s="29"/>
      <c r="E47" s="42">
        <f t="shared" si="2"/>
        <v>0</v>
      </c>
      <c r="F47" s="42"/>
      <c r="G47" s="42"/>
      <c r="H47" s="42"/>
      <c r="I47" s="56">
        <f t="shared" si="1"/>
        <v>0</v>
      </c>
    </row>
    <row r="48" spans="1:22" s="3" customFormat="1" x14ac:dyDescent="0.2">
      <c r="A48" s="27" t="s">
        <v>88</v>
      </c>
      <c r="B48" s="42"/>
      <c r="C48" s="29">
        <v>58700</v>
      </c>
      <c r="D48" s="29"/>
      <c r="E48" s="42">
        <f t="shared" si="2"/>
        <v>58700</v>
      </c>
      <c r="F48" s="42"/>
      <c r="G48" s="42"/>
      <c r="H48" s="42"/>
      <c r="I48" s="56">
        <f t="shared" si="1"/>
        <v>58700</v>
      </c>
      <c r="J48" s="2"/>
      <c r="K48" s="2"/>
      <c r="L48" s="2"/>
      <c r="M48" s="2"/>
      <c r="O48" s="3" t="s">
        <v>89</v>
      </c>
      <c r="P48" s="4"/>
      <c r="Q48" s="1"/>
      <c r="R48" s="77">
        <f>SUM(S48:U48)</f>
        <v>30527530.050000001</v>
      </c>
      <c r="S48" s="3">
        <f>SUM(B13:B14)</f>
        <v>7225737.6699999999</v>
      </c>
      <c r="T48" s="3">
        <f>SUM(C13:C14)</f>
        <v>7423710.9000000004</v>
      </c>
      <c r="U48" s="3">
        <f>SUM(D13:D14)</f>
        <v>15878081.48</v>
      </c>
      <c r="V48" s="3">
        <f>SUM(T48:U48)</f>
        <v>23301792.380000003</v>
      </c>
    </row>
    <row r="49" spans="1:22" s="3" customFormat="1" x14ac:dyDescent="0.2">
      <c r="A49" s="27" t="s">
        <v>90</v>
      </c>
      <c r="B49" s="42"/>
      <c r="C49" s="29"/>
      <c r="D49" s="29"/>
      <c r="E49" s="42">
        <f t="shared" si="2"/>
        <v>0</v>
      </c>
      <c r="F49" s="42"/>
      <c r="G49" s="42"/>
      <c r="H49" s="42"/>
      <c r="I49" s="56">
        <f t="shared" si="1"/>
        <v>0</v>
      </c>
      <c r="J49" s="2"/>
      <c r="K49" s="2"/>
      <c r="L49" s="2"/>
      <c r="M49" s="2"/>
      <c r="O49" s="3" t="s">
        <v>91</v>
      </c>
      <c r="P49" s="4"/>
      <c r="Q49" s="1"/>
      <c r="R49" s="79">
        <f>SUM(S49:U49)</f>
        <v>6550393</v>
      </c>
      <c r="S49" s="83">
        <f>SUM(B60:B88)</f>
        <v>4100903.5</v>
      </c>
      <c r="T49" s="83">
        <f>SUM(C60:C88)</f>
        <v>726351.5</v>
      </c>
      <c r="U49" s="83">
        <f>SUM(D60:D88)</f>
        <v>1723138</v>
      </c>
      <c r="V49" s="3">
        <f>SUM(T49:U49)</f>
        <v>2449489.5</v>
      </c>
    </row>
    <row r="50" spans="1:22" s="3" customFormat="1" ht="12.75" thickBot="1" x14ac:dyDescent="0.25">
      <c r="A50" s="27" t="s">
        <v>92</v>
      </c>
      <c r="B50" s="42"/>
      <c r="C50" s="29">
        <v>7938.25</v>
      </c>
      <c r="D50" s="29"/>
      <c r="E50" s="42">
        <f t="shared" si="2"/>
        <v>7938.25</v>
      </c>
      <c r="F50" s="42"/>
      <c r="G50" s="42"/>
      <c r="H50" s="42"/>
      <c r="I50" s="56">
        <f t="shared" si="1"/>
        <v>7938.25</v>
      </c>
      <c r="J50" s="2"/>
      <c r="K50" s="2"/>
      <c r="L50" s="2"/>
      <c r="M50" s="2"/>
      <c r="P50" s="4"/>
      <c r="Q50" s="1"/>
      <c r="R50" s="81">
        <f>R48-R49</f>
        <v>23977137.050000001</v>
      </c>
      <c r="S50" s="84">
        <f>S48-S49</f>
        <v>3124834.17</v>
      </c>
      <c r="T50" s="84">
        <f>T48-T49</f>
        <v>6697359.4000000004</v>
      </c>
      <c r="U50" s="84">
        <f>U48-U49</f>
        <v>14154943.48</v>
      </c>
      <c r="V50" s="3">
        <f>SUM(T50:U50)</f>
        <v>20852302.880000003</v>
      </c>
    </row>
    <row r="51" spans="1:22" s="3" customFormat="1" ht="12.75" thickTop="1" x14ac:dyDescent="0.2">
      <c r="A51" s="50"/>
      <c r="B51" s="42"/>
      <c r="C51" s="29"/>
      <c r="D51" s="29"/>
      <c r="E51" s="42"/>
      <c r="F51" s="42"/>
      <c r="G51" s="42"/>
      <c r="H51" s="42"/>
      <c r="I51" s="56"/>
      <c r="J51" s="2"/>
      <c r="K51" s="2"/>
      <c r="L51" s="2"/>
      <c r="M51" s="2"/>
      <c r="P51" s="4"/>
      <c r="Q51" s="1"/>
      <c r="R51" s="1"/>
    </row>
    <row r="52" spans="1:22" s="3" customFormat="1" x14ac:dyDescent="0.2">
      <c r="A52" s="50" t="s">
        <v>93</v>
      </c>
      <c r="B52" s="42"/>
      <c r="C52" s="29"/>
      <c r="D52" s="29"/>
      <c r="E52" s="42"/>
      <c r="F52" s="42"/>
      <c r="G52" s="42"/>
      <c r="H52" s="42"/>
      <c r="I52" s="56"/>
      <c r="J52" s="2"/>
      <c r="K52" s="2"/>
      <c r="L52" s="2"/>
      <c r="M52" s="2"/>
      <c r="P52" s="4"/>
      <c r="Q52" s="1"/>
      <c r="R52" s="1"/>
    </row>
    <row r="53" spans="1:22" s="3" customFormat="1" outlineLevel="1" x14ac:dyDescent="0.2">
      <c r="A53" s="27" t="s">
        <v>94</v>
      </c>
      <c r="B53" s="42"/>
      <c r="C53" s="29"/>
      <c r="D53" s="29">
        <v>12184500</v>
      </c>
      <c r="E53" s="42">
        <f>SUM(C53:D53)</f>
        <v>12184500</v>
      </c>
      <c r="F53" s="42"/>
      <c r="G53" s="42"/>
      <c r="H53" s="42"/>
      <c r="I53" s="56">
        <f>SUM(B53,E53,F53,G53,H53)</f>
        <v>12184500</v>
      </c>
      <c r="J53" s="2"/>
      <c r="K53" s="2"/>
      <c r="L53" s="2"/>
      <c r="M53" s="2"/>
      <c r="P53" s="4"/>
      <c r="Q53" s="1"/>
      <c r="R53" s="1"/>
    </row>
    <row r="54" spans="1:22" s="3" customFormat="1" outlineLevel="1" x14ac:dyDescent="0.2">
      <c r="A54" s="27" t="s">
        <v>95</v>
      </c>
      <c r="B54" s="42"/>
      <c r="C54" s="29"/>
      <c r="D54" s="29">
        <v>16000</v>
      </c>
      <c r="E54" s="42">
        <f>SUM(C54:D54)</f>
        <v>16000</v>
      </c>
      <c r="F54" s="42"/>
      <c r="G54" s="42"/>
      <c r="H54" s="42"/>
      <c r="I54" s="56">
        <f>SUM(B54,E54,F54,G54,H54)</f>
        <v>16000</v>
      </c>
      <c r="J54" s="2"/>
      <c r="K54" s="2"/>
      <c r="L54" s="2"/>
      <c r="M54" s="2"/>
      <c r="P54" s="4"/>
      <c r="Q54" s="1"/>
      <c r="R54" s="1"/>
    </row>
    <row r="55" spans="1:22" s="3" customFormat="1" outlineLevel="1" x14ac:dyDescent="0.2">
      <c r="A55" s="27" t="s">
        <v>96</v>
      </c>
      <c r="B55" s="42"/>
      <c r="C55" s="29">
        <f>S22</f>
        <v>164960</v>
      </c>
      <c r="D55" s="29"/>
      <c r="E55" s="42">
        <f>SUM(C55:D55)</f>
        <v>164960</v>
      </c>
      <c r="F55" s="42"/>
      <c r="G55" s="42"/>
      <c r="H55" s="42"/>
      <c r="I55" s="56">
        <f>SUM(B55,E55,F55,G55,H55)</f>
        <v>164960</v>
      </c>
      <c r="J55" s="2"/>
      <c r="K55" s="2"/>
      <c r="L55" s="2"/>
      <c r="M55" s="2"/>
      <c r="P55" s="4"/>
      <c r="Q55" s="1"/>
      <c r="R55" s="1"/>
    </row>
    <row r="56" spans="1:22" s="3" customFormat="1" outlineLevel="1" x14ac:dyDescent="0.2">
      <c r="A56" s="27" t="s">
        <v>97</v>
      </c>
      <c r="B56" s="42"/>
      <c r="C56" s="29"/>
      <c r="D56" s="29"/>
      <c r="E56" s="42">
        <f>SUM(C56:D56)</f>
        <v>0</v>
      </c>
      <c r="F56" s="42"/>
      <c r="G56" s="42"/>
      <c r="H56" s="42"/>
      <c r="I56" s="56">
        <f>SUM(B56,E56,F56,G56,H56)</f>
        <v>0</v>
      </c>
      <c r="J56" s="2"/>
      <c r="K56" s="2"/>
      <c r="L56" s="2"/>
      <c r="M56" s="2"/>
      <c r="P56" s="4"/>
      <c r="Q56" s="1"/>
      <c r="R56" s="1"/>
    </row>
    <row r="57" spans="1:22" s="3" customFormat="1" outlineLevel="1" x14ac:dyDescent="0.2">
      <c r="A57" s="26"/>
      <c r="B57" s="42"/>
      <c r="C57" s="29"/>
      <c r="D57" s="29"/>
      <c r="E57" s="42"/>
      <c r="F57" s="42"/>
      <c r="G57" s="42"/>
      <c r="H57" s="42"/>
      <c r="I57" s="56"/>
      <c r="J57" s="2"/>
      <c r="K57" s="2"/>
      <c r="L57" s="2"/>
      <c r="M57" s="2"/>
      <c r="P57" s="4"/>
      <c r="Q57" s="1"/>
      <c r="R57" s="1"/>
    </row>
    <row r="58" spans="1:22" s="3" customFormat="1" outlineLevel="1" x14ac:dyDescent="0.2">
      <c r="A58" s="85" t="s">
        <v>98</v>
      </c>
      <c r="B58" s="42"/>
      <c r="C58" s="29"/>
      <c r="D58" s="29"/>
      <c r="E58" s="42"/>
      <c r="F58" s="42"/>
      <c r="G58" s="42"/>
      <c r="H58" s="42"/>
      <c r="I58" s="56"/>
      <c r="J58" s="2"/>
      <c r="K58" s="2"/>
      <c r="L58" s="2"/>
      <c r="M58" s="2"/>
      <c r="P58" s="4"/>
      <c r="Q58" s="1"/>
      <c r="R58" s="1"/>
    </row>
    <row r="59" spans="1:22" s="3" customFormat="1" x14ac:dyDescent="0.2">
      <c r="A59" s="86" t="s">
        <v>99</v>
      </c>
      <c r="B59" s="42"/>
      <c r="C59" s="29"/>
      <c r="D59" s="29"/>
      <c r="E59" s="42"/>
      <c r="F59" s="42"/>
      <c r="G59" s="42"/>
      <c r="H59" s="42"/>
      <c r="I59" s="56"/>
      <c r="J59" s="2"/>
      <c r="K59" s="2"/>
      <c r="L59" s="2"/>
      <c r="M59" s="2"/>
      <c r="P59" s="4"/>
      <c r="Q59" s="1"/>
      <c r="R59" s="1"/>
    </row>
    <row r="60" spans="1:22" s="3" customFormat="1" x14ac:dyDescent="0.2">
      <c r="A60" s="55" t="s">
        <v>55</v>
      </c>
      <c r="B60" s="42">
        <v>3556400</v>
      </c>
      <c r="C60" s="29"/>
      <c r="D60" s="29"/>
      <c r="E60" s="51"/>
      <c r="F60" s="42"/>
      <c r="G60" s="42"/>
      <c r="H60" s="42"/>
      <c r="I60" s="56">
        <f t="shared" ref="I60:I66" si="3">SUM(B60,E60,F60,G60,H60)</f>
        <v>3556400</v>
      </c>
      <c r="J60" s="2"/>
      <c r="K60" s="2"/>
      <c r="L60" s="2"/>
      <c r="M60" s="2"/>
      <c r="P60" s="4"/>
      <c r="Q60" s="1"/>
      <c r="R60" s="1"/>
    </row>
    <row r="61" spans="1:22" s="3" customFormat="1" x14ac:dyDescent="0.2">
      <c r="A61" s="87" t="s">
        <v>100</v>
      </c>
      <c r="B61" s="66">
        <v>300000</v>
      </c>
      <c r="C61" s="29"/>
      <c r="D61" s="29"/>
      <c r="E61" s="66"/>
      <c r="F61" s="66"/>
      <c r="G61" s="66"/>
      <c r="H61" s="66"/>
      <c r="I61" s="88">
        <f t="shared" si="3"/>
        <v>300000</v>
      </c>
      <c r="J61" s="2"/>
      <c r="K61" s="2"/>
      <c r="L61" s="2"/>
      <c r="M61" s="2"/>
      <c r="P61" s="4"/>
      <c r="Q61" s="1"/>
      <c r="R61" s="1"/>
    </row>
    <row r="62" spans="1:22" s="3" customFormat="1" x14ac:dyDescent="0.2">
      <c r="A62" s="89" t="s">
        <v>101</v>
      </c>
      <c r="B62" s="70"/>
      <c r="C62" s="90"/>
      <c r="D62" s="90"/>
      <c r="E62" s="70"/>
      <c r="F62" s="70"/>
      <c r="G62" s="70"/>
      <c r="H62" s="70"/>
      <c r="I62" s="91">
        <f t="shared" si="3"/>
        <v>0</v>
      </c>
      <c r="J62" s="2"/>
      <c r="K62" s="2"/>
      <c r="L62" s="2"/>
      <c r="M62" s="2"/>
      <c r="P62" s="4"/>
      <c r="Q62" s="1"/>
      <c r="R62" s="1"/>
    </row>
    <row r="63" spans="1:22" s="3" customFormat="1" x14ac:dyDescent="0.2">
      <c r="A63" s="87" t="s">
        <v>102</v>
      </c>
      <c r="B63" s="66">
        <f>79258.5+'[4]Pre-Matrix'!$AJ$13+'[1]Pre-Matrix'!$AK$28+30070</f>
        <v>132003.5</v>
      </c>
      <c r="C63" s="29"/>
      <c r="D63" s="29"/>
      <c r="E63" s="92"/>
      <c r="F63" s="92"/>
      <c r="G63" s="92"/>
      <c r="H63" s="92"/>
      <c r="I63" s="88">
        <f t="shared" si="3"/>
        <v>132003.5</v>
      </c>
      <c r="J63" s="2"/>
      <c r="K63" s="2"/>
      <c r="L63" s="2"/>
      <c r="M63" s="2"/>
      <c r="P63" s="4"/>
      <c r="Q63" s="1"/>
      <c r="R63" s="1"/>
    </row>
    <row r="64" spans="1:22" s="98" customFormat="1" x14ac:dyDescent="0.2">
      <c r="A64" s="93" t="s">
        <v>103</v>
      </c>
      <c r="B64" s="94"/>
      <c r="C64" s="61"/>
      <c r="D64" s="61"/>
      <c r="E64" s="95"/>
      <c r="F64" s="95"/>
      <c r="G64" s="95"/>
      <c r="H64" s="95"/>
      <c r="I64" s="96">
        <f t="shared" si="3"/>
        <v>0</v>
      </c>
      <c r="J64" s="2"/>
      <c r="K64" s="2"/>
      <c r="L64" s="2"/>
      <c r="M64" s="2"/>
      <c r="N64" s="3"/>
      <c r="O64" s="3"/>
      <c r="P64" s="4"/>
      <c r="Q64" s="1"/>
      <c r="R64" s="1"/>
      <c r="S64" s="3"/>
      <c r="T64" s="97"/>
      <c r="U64" s="97"/>
    </row>
    <row r="65" spans="1:21" s="98" customFormat="1" ht="10.5" customHeight="1" x14ac:dyDescent="0.2">
      <c r="A65" s="99" t="s">
        <v>104</v>
      </c>
      <c r="B65" s="94"/>
      <c r="C65" s="61"/>
      <c r="D65" s="61"/>
      <c r="E65" s="95"/>
      <c r="F65" s="95"/>
      <c r="G65" s="95"/>
      <c r="H65" s="95"/>
      <c r="I65" s="96">
        <f t="shared" si="3"/>
        <v>0</v>
      </c>
      <c r="J65" s="2"/>
      <c r="K65" s="2"/>
      <c r="L65" s="2"/>
      <c r="M65" s="2"/>
      <c r="N65" s="3"/>
      <c r="O65" s="3"/>
      <c r="P65" s="4"/>
      <c r="Q65" s="1"/>
      <c r="R65" s="1"/>
      <c r="S65" s="3"/>
      <c r="T65" s="97"/>
      <c r="U65" s="97"/>
    </row>
    <row r="66" spans="1:21" s="98" customFormat="1" ht="12.75" customHeight="1" x14ac:dyDescent="0.2">
      <c r="A66" s="100" t="s">
        <v>105</v>
      </c>
      <c r="B66" s="101">
        <f>'[1]Pre-Matrix'!$AN$26</f>
        <v>112500</v>
      </c>
      <c r="C66" s="101"/>
      <c r="D66" s="101"/>
      <c r="E66" s="102"/>
      <c r="F66" s="102"/>
      <c r="G66" s="102"/>
      <c r="H66" s="102"/>
      <c r="I66" s="56">
        <f t="shared" si="3"/>
        <v>112500</v>
      </c>
      <c r="J66" s="2"/>
      <c r="K66" s="2"/>
      <c r="L66" s="2"/>
      <c r="M66" s="2"/>
      <c r="N66" s="3"/>
      <c r="O66" s="3"/>
      <c r="P66" s="4"/>
      <c r="Q66" s="1"/>
      <c r="R66" s="1"/>
      <c r="S66" s="3"/>
      <c r="T66" s="97"/>
      <c r="U66" s="97"/>
    </row>
    <row r="67" spans="1:21" s="98" customFormat="1" ht="12.75" customHeight="1" x14ac:dyDescent="0.2">
      <c r="A67" s="103"/>
      <c r="B67" s="42"/>
      <c r="C67" s="29"/>
      <c r="D67" s="29"/>
      <c r="E67" s="42"/>
      <c r="F67" s="42"/>
      <c r="G67" s="42"/>
      <c r="H67" s="42"/>
      <c r="I67" s="56"/>
      <c r="J67" s="2"/>
      <c r="K67" s="2"/>
      <c r="L67" s="2"/>
      <c r="M67" s="2"/>
      <c r="N67" s="3"/>
      <c r="O67" s="3"/>
      <c r="P67" s="4"/>
      <c r="Q67" s="1"/>
      <c r="R67" s="1"/>
      <c r="S67" s="3"/>
      <c r="T67" s="97"/>
      <c r="U67" s="97"/>
    </row>
    <row r="68" spans="1:21" s="98" customFormat="1" x14ac:dyDescent="0.2">
      <c r="A68" s="103" t="s">
        <v>106</v>
      </c>
      <c r="B68" s="42"/>
      <c r="C68" s="29"/>
      <c r="D68" s="29"/>
      <c r="E68" s="42"/>
      <c r="F68" s="42"/>
      <c r="G68" s="42"/>
      <c r="H68" s="42"/>
      <c r="I68" s="56"/>
      <c r="J68" s="2"/>
      <c r="K68" s="2"/>
      <c r="L68" s="2"/>
      <c r="M68" s="2"/>
      <c r="N68" s="3"/>
      <c r="O68" s="3"/>
      <c r="P68" s="4"/>
      <c r="Q68" s="1"/>
      <c r="R68" s="1"/>
      <c r="S68" s="3"/>
      <c r="T68" s="97"/>
      <c r="U68" s="97"/>
    </row>
    <row r="69" spans="1:21" s="98" customFormat="1" x14ac:dyDescent="0.2">
      <c r="A69" s="103" t="s">
        <v>107</v>
      </c>
      <c r="B69" s="42"/>
      <c r="C69" s="29"/>
      <c r="D69" s="42">
        <v>294600</v>
      </c>
      <c r="E69" s="42">
        <f>SUM(C69:D69)</f>
        <v>294600</v>
      </c>
      <c r="F69" s="42"/>
      <c r="G69" s="42"/>
      <c r="H69" s="42"/>
      <c r="I69" s="56">
        <f>SUM(B69,E69,F69,G69,H69)</f>
        <v>294600</v>
      </c>
      <c r="J69" s="2"/>
      <c r="K69" s="2"/>
      <c r="L69" s="2"/>
      <c r="M69" s="2"/>
      <c r="N69" s="3"/>
      <c r="O69" s="3"/>
      <c r="P69" s="4"/>
      <c r="Q69" s="1"/>
      <c r="R69" s="1"/>
      <c r="S69" s="3"/>
      <c r="T69" s="97"/>
      <c r="U69" s="97"/>
    </row>
    <row r="70" spans="1:21" s="98" customFormat="1" x14ac:dyDescent="0.2">
      <c r="A70" s="103" t="s">
        <v>108</v>
      </c>
      <c r="B70" s="42"/>
      <c r="C70" s="42">
        <v>229196.5</v>
      </c>
      <c r="D70" s="29"/>
      <c r="E70" s="42">
        <f>SUM(C70:D70)</f>
        <v>229196.5</v>
      </c>
      <c r="F70" s="42"/>
      <c r="G70" s="42"/>
      <c r="H70" s="42"/>
      <c r="I70" s="56">
        <f>SUM(B70,E70,F70,G70,H70)</f>
        <v>229196.5</v>
      </c>
      <c r="J70" s="2"/>
      <c r="K70" s="2"/>
      <c r="L70" s="2"/>
      <c r="M70" s="2"/>
      <c r="N70" s="3"/>
      <c r="O70" s="3"/>
      <c r="P70" s="4"/>
      <c r="Q70" s="1"/>
      <c r="R70" s="1"/>
      <c r="S70" s="3"/>
      <c r="T70" s="97"/>
      <c r="U70" s="97"/>
    </row>
    <row r="71" spans="1:21" s="98" customFormat="1" x14ac:dyDescent="0.2">
      <c r="A71" s="103" t="s">
        <v>109</v>
      </c>
      <c r="B71" s="42"/>
      <c r="C71" s="42">
        <v>84855</v>
      </c>
      <c r="D71" s="29"/>
      <c r="E71" s="42">
        <f>SUM(C71:D71)</f>
        <v>84855</v>
      </c>
      <c r="F71" s="42"/>
      <c r="G71" s="42"/>
      <c r="H71" s="42"/>
      <c r="I71" s="56">
        <f>SUM(B71,E71,F71,G71,H71)</f>
        <v>84855</v>
      </c>
      <c r="J71" s="2"/>
      <c r="K71" s="2"/>
      <c r="L71" s="2"/>
      <c r="M71" s="2"/>
      <c r="N71" s="3"/>
      <c r="O71" s="3"/>
      <c r="P71" s="4"/>
      <c r="Q71" s="1"/>
      <c r="R71" s="1"/>
      <c r="S71" s="3"/>
      <c r="T71" s="97"/>
      <c r="U71" s="97"/>
    </row>
    <row r="72" spans="1:21" s="98" customFormat="1" x14ac:dyDescent="0.2">
      <c r="A72" s="103" t="s">
        <v>110</v>
      </c>
      <c r="B72" s="42"/>
      <c r="C72" s="42">
        <f>S34</f>
        <v>22968</v>
      </c>
      <c r="D72" s="29"/>
      <c r="E72" s="42">
        <f>SUM(C72:D72)</f>
        <v>22968</v>
      </c>
      <c r="F72" s="42"/>
      <c r="G72" s="42"/>
      <c r="H72" s="42"/>
      <c r="I72" s="56">
        <f>SUM(B72,E72,F72,G72,H72)</f>
        <v>22968</v>
      </c>
      <c r="J72" s="2"/>
      <c r="K72" s="2"/>
      <c r="L72" s="2"/>
      <c r="M72" s="2"/>
      <c r="N72" s="3"/>
      <c r="O72" s="3"/>
      <c r="P72" s="4"/>
      <c r="Q72" s="1"/>
      <c r="R72" s="1"/>
      <c r="S72" s="3"/>
      <c r="T72" s="97"/>
      <c r="U72" s="97"/>
    </row>
    <row r="73" spans="1:21" s="98" customFormat="1" x14ac:dyDescent="0.2">
      <c r="A73" s="64" t="s">
        <v>111</v>
      </c>
      <c r="B73" s="42"/>
      <c r="C73" s="42"/>
      <c r="D73" s="29"/>
      <c r="E73" s="42">
        <f>SUM(C73:D73)</f>
        <v>0</v>
      </c>
      <c r="F73" s="42"/>
      <c r="G73" s="42"/>
      <c r="H73" s="42"/>
      <c r="I73" s="56">
        <f>SUM(B73,E73,F73,G73,H73)</f>
        <v>0</v>
      </c>
      <c r="J73" s="2"/>
      <c r="K73" s="2"/>
      <c r="L73" s="2"/>
      <c r="M73" s="2"/>
      <c r="N73" s="3"/>
      <c r="O73" s="3"/>
      <c r="P73" s="4"/>
      <c r="Q73" s="1"/>
      <c r="R73" s="1"/>
      <c r="S73" s="3"/>
      <c r="T73" s="97"/>
      <c r="U73" s="97"/>
    </row>
    <row r="74" spans="1:21" s="98" customFormat="1" x14ac:dyDescent="0.2">
      <c r="A74" s="26"/>
      <c r="B74" s="42"/>
      <c r="C74" s="29"/>
      <c r="D74" s="29"/>
      <c r="E74" s="42"/>
      <c r="F74" s="42"/>
      <c r="G74" s="42"/>
      <c r="H74" s="42"/>
      <c r="I74" s="56"/>
      <c r="J74" s="2"/>
      <c r="K74" s="2"/>
      <c r="L74" s="2"/>
      <c r="M74" s="2"/>
      <c r="N74" s="3"/>
      <c r="O74" s="3"/>
      <c r="P74" s="4"/>
      <c r="Q74" s="1"/>
      <c r="R74" s="1"/>
      <c r="S74" s="3"/>
      <c r="T74" s="97"/>
      <c r="U74" s="97"/>
    </row>
    <row r="75" spans="1:21" s="98" customFormat="1" x14ac:dyDescent="0.2">
      <c r="A75" s="85" t="s">
        <v>112</v>
      </c>
      <c r="B75" s="42"/>
      <c r="C75" s="29"/>
      <c r="D75" s="29"/>
      <c r="E75" s="42"/>
      <c r="F75" s="42"/>
      <c r="G75" s="42"/>
      <c r="H75" s="42"/>
      <c r="I75" s="56"/>
      <c r="J75" s="2"/>
      <c r="K75" s="2"/>
      <c r="L75" s="2"/>
      <c r="M75" s="2"/>
      <c r="N75" s="3"/>
      <c r="O75" s="3"/>
      <c r="P75" s="4"/>
      <c r="Q75" s="1"/>
      <c r="R75" s="1"/>
      <c r="S75" s="3"/>
      <c r="T75" s="97"/>
      <c r="U75" s="97"/>
    </row>
    <row r="76" spans="1:21" s="98" customFormat="1" x14ac:dyDescent="0.2">
      <c r="A76" s="103" t="s">
        <v>106</v>
      </c>
      <c r="B76" s="42"/>
      <c r="C76" s="29"/>
      <c r="D76" s="29"/>
      <c r="E76" s="42"/>
      <c r="F76" s="42"/>
      <c r="G76" s="42"/>
      <c r="H76" s="42"/>
      <c r="I76" s="56"/>
      <c r="J76" s="2"/>
      <c r="K76" s="2"/>
      <c r="L76" s="2"/>
      <c r="M76" s="2"/>
      <c r="N76" s="3"/>
      <c r="O76" s="3"/>
      <c r="P76" s="4"/>
      <c r="Q76" s="1"/>
      <c r="R76" s="1"/>
      <c r="S76" s="3"/>
      <c r="T76" s="97"/>
      <c r="U76" s="97"/>
    </row>
    <row r="77" spans="1:21" s="98" customFormat="1" x14ac:dyDescent="0.2">
      <c r="A77" s="103" t="s">
        <v>113</v>
      </c>
      <c r="B77" s="42"/>
      <c r="C77" s="29"/>
      <c r="D77" s="29">
        <v>162835</v>
      </c>
      <c r="E77" s="42">
        <f>SUM(C77:D77)</f>
        <v>162835</v>
      </c>
      <c r="F77" s="42"/>
      <c r="G77" s="42"/>
      <c r="H77" s="42"/>
      <c r="I77" s="56">
        <f>SUM(B77,E77,F77,G77,H77)</f>
        <v>162835</v>
      </c>
      <c r="J77" s="2"/>
      <c r="K77" s="2"/>
      <c r="L77" s="2"/>
      <c r="M77" s="2"/>
      <c r="N77" s="3"/>
      <c r="O77" s="3"/>
      <c r="P77" s="4"/>
      <c r="Q77" s="1"/>
      <c r="R77" s="1"/>
      <c r="S77" s="3"/>
      <c r="T77" s="97"/>
      <c r="U77" s="97"/>
    </row>
    <row r="78" spans="1:21" s="98" customFormat="1" x14ac:dyDescent="0.2">
      <c r="A78" s="103" t="s">
        <v>108</v>
      </c>
      <c r="B78" s="42"/>
      <c r="C78" s="29">
        <v>97900</v>
      </c>
      <c r="D78" s="29"/>
      <c r="E78" s="42">
        <f>SUM(C78:D78)</f>
        <v>97900</v>
      </c>
      <c r="F78" s="42"/>
      <c r="G78" s="42"/>
      <c r="H78" s="42"/>
      <c r="I78" s="56">
        <f>SUM(B78,E78,F78,G78,H78)</f>
        <v>97900</v>
      </c>
      <c r="J78" s="2"/>
      <c r="K78" s="2"/>
      <c r="L78" s="2"/>
      <c r="M78" s="2"/>
      <c r="N78" s="3"/>
      <c r="O78" s="3"/>
      <c r="P78" s="4"/>
      <c r="Q78" s="1"/>
      <c r="R78" s="1"/>
      <c r="S78" s="3"/>
      <c r="T78" s="97"/>
      <c r="U78" s="97"/>
    </row>
    <row r="79" spans="1:21" s="3" customFormat="1" x14ac:dyDescent="0.2">
      <c r="A79" s="103" t="s">
        <v>114</v>
      </c>
      <c r="B79" s="42"/>
      <c r="C79" s="29">
        <v>56700</v>
      </c>
      <c r="D79" s="29"/>
      <c r="E79" s="42">
        <f>SUM(C79:D79)</f>
        <v>56700</v>
      </c>
      <c r="F79" s="42"/>
      <c r="G79" s="42"/>
      <c r="H79" s="42"/>
      <c r="I79" s="56">
        <f>SUM(B79,E79,F79,G79,H79)</f>
        <v>56700</v>
      </c>
      <c r="J79" s="2"/>
      <c r="K79" s="2"/>
      <c r="L79" s="2"/>
      <c r="M79" s="2"/>
      <c r="P79" s="4"/>
      <c r="Q79" s="1"/>
      <c r="R79" s="1"/>
    </row>
    <row r="80" spans="1:21" s="3" customFormat="1" x14ac:dyDescent="0.2">
      <c r="A80" s="103" t="s">
        <v>109</v>
      </c>
      <c r="B80" s="33"/>
      <c r="C80" s="33">
        <v>119910</v>
      </c>
      <c r="D80" s="101"/>
      <c r="E80" s="33">
        <f>SUM(C80:D80)</f>
        <v>119910</v>
      </c>
      <c r="F80" s="42"/>
      <c r="G80" s="42"/>
      <c r="H80" s="42"/>
      <c r="I80" s="56">
        <f>SUM(B80,E80,F80,G80,H80)</f>
        <v>119910</v>
      </c>
      <c r="J80" s="2"/>
      <c r="K80" s="2"/>
      <c r="L80" s="2"/>
      <c r="M80" s="2"/>
      <c r="P80" s="4"/>
      <c r="Q80" s="1"/>
      <c r="R80" s="1"/>
    </row>
    <row r="81" spans="1:21" s="3" customFormat="1" x14ac:dyDescent="0.2">
      <c r="A81" s="104"/>
      <c r="B81" s="105"/>
      <c r="C81" s="61"/>
      <c r="D81" s="61"/>
      <c r="E81" s="105"/>
      <c r="F81" s="42"/>
      <c r="G81" s="42"/>
      <c r="H81" s="42"/>
      <c r="I81" s="56"/>
      <c r="J81" s="2"/>
      <c r="K81" s="2"/>
      <c r="L81" s="2"/>
      <c r="M81" s="2"/>
      <c r="P81" s="4"/>
      <c r="Q81" s="1"/>
      <c r="R81" s="1"/>
    </row>
    <row r="82" spans="1:21" s="3" customFormat="1" x14ac:dyDescent="0.2">
      <c r="A82" s="85" t="s">
        <v>115</v>
      </c>
      <c r="B82" s="42"/>
      <c r="C82" s="29"/>
      <c r="D82" s="29"/>
      <c r="E82" s="42"/>
      <c r="F82" s="42"/>
      <c r="G82" s="42"/>
      <c r="H82" s="42"/>
      <c r="I82" s="56"/>
      <c r="J82" s="2"/>
      <c r="K82" s="2"/>
      <c r="L82" s="2"/>
      <c r="M82" s="2"/>
      <c r="P82" s="4"/>
      <c r="Q82" s="1"/>
      <c r="R82" s="1"/>
    </row>
    <row r="83" spans="1:21" s="3" customFormat="1" x14ac:dyDescent="0.2">
      <c r="A83" s="103" t="s">
        <v>106</v>
      </c>
      <c r="B83" s="42"/>
      <c r="C83" s="29"/>
      <c r="D83" s="29"/>
      <c r="E83" s="42"/>
      <c r="F83" s="42"/>
      <c r="G83" s="42"/>
      <c r="H83" s="42"/>
      <c r="I83" s="56"/>
      <c r="J83" s="2"/>
      <c r="K83" s="2"/>
      <c r="L83" s="2"/>
      <c r="M83" s="2"/>
      <c r="P83" s="4"/>
      <c r="Q83" s="1"/>
      <c r="R83" s="1"/>
    </row>
    <row r="84" spans="1:21" s="3" customFormat="1" x14ac:dyDescent="0.2">
      <c r="A84" s="103" t="s">
        <v>116</v>
      </c>
      <c r="B84" s="42"/>
      <c r="C84" s="29"/>
      <c r="D84" s="29">
        <v>183937.5</v>
      </c>
      <c r="E84" s="42">
        <f>SUM(C84:D84)</f>
        <v>183937.5</v>
      </c>
      <c r="F84" s="42"/>
      <c r="G84" s="42"/>
      <c r="H84" s="42"/>
      <c r="I84" s="56">
        <f>SUM(B84,E84,F84,G84,H84)</f>
        <v>183937.5</v>
      </c>
      <c r="J84" s="2"/>
      <c r="K84" s="2"/>
      <c r="L84" s="2"/>
      <c r="M84" s="2"/>
      <c r="P84" s="4"/>
      <c r="Q84" s="1"/>
      <c r="R84" s="1"/>
    </row>
    <row r="85" spans="1:21" s="3" customFormat="1" x14ac:dyDescent="0.2">
      <c r="A85" s="103" t="s">
        <v>117</v>
      </c>
      <c r="B85" s="42"/>
      <c r="C85" s="29"/>
      <c r="D85" s="29">
        <v>319414.5</v>
      </c>
      <c r="E85" s="42">
        <f>SUM(C85:D85)</f>
        <v>319414.5</v>
      </c>
      <c r="F85" s="42"/>
      <c r="G85" s="42"/>
      <c r="H85" s="42"/>
      <c r="I85" s="56">
        <f>SUM(B85,E85,F85,G85,H85)</f>
        <v>319414.5</v>
      </c>
      <c r="J85" s="2"/>
      <c r="K85" s="2"/>
      <c r="L85" s="2"/>
      <c r="M85" s="2"/>
      <c r="P85" s="4"/>
      <c r="Q85" s="1"/>
      <c r="R85" s="1"/>
    </row>
    <row r="86" spans="1:21" s="3" customFormat="1" x14ac:dyDescent="0.2">
      <c r="A86" s="103" t="s">
        <v>118</v>
      </c>
      <c r="B86" s="42"/>
      <c r="C86" s="29"/>
      <c r="D86" s="29">
        <v>630526</v>
      </c>
      <c r="E86" s="42">
        <f>SUM(C86:D86)</f>
        <v>630526</v>
      </c>
      <c r="F86" s="42"/>
      <c r="G86" s="42"/>
      <c r="H86" s="42"/>
      <c r="I86" s="56">
        <f>SUM(B86,E86,F86,G86,H86)</f>
        <v>630526</v>
      </c>
      <c r="J86" s="2"/>
      <c r="K86" s="2"/>
      <c r="L86" s="2"/>
      <c r="M86" s="2"/>
      <c r="P86" s="4"/>
      <c r="Q86" s="1"/>
      <c r="R86" s="1"/>
    </row>
    <row r="87" spans="1:21" s="3" customFormat="1" x14ac:dyDescent="0.2">
      <c r="A87" s="103" t="s">
        <v>119</v>
      </c>
      <c r="B87" s="42"/>
      <c r="C87" s="29"/>
      <c r="D87" s="29">
        <v>131825</v>
      </c>
      <c r="E87" s="42">
        <f>SUM(C87:D87)</f>
        <v>131825</v>
      </c>
      <c r="F87" s="42"/>
      <c r="G87" s="42"/>
      <c r="H87" s="42"/>
      <c r="I87" s="56">
        <f>SUM(B87,E87,F87,G87,H87)</f>
        <v>131825</v>
      </c>
      <c r="J87" s="2"/>
      <c r="K87" s="2"/>
      <c r="L87" s="2"/>
      <c r="M87" s="2"/>
      <c r="P87" s="4"/>
      <c r="Q87" s="1"/>
      <c r="R87" s="1"/>
    </row>
    <row r="88" spans="1:21" s="3" customFormat="1" x14ac:dyDescent="0.2">
      <c r="A88" s="104" t="s">
        <v>120</v>
      </c>
      <c r="B88" s="42"/>
      <c r="C88" s="29">
        <v>114822</v>
      </c>
      <c r="D88" s="29"/>
      <c r="E88" s="42">
        <f>SUM(C88:D88)</f>
        <v>114822</v>
      </c>
      <c r="F88" s="42"/>
      <c r="G88" s="42"/>
      <c r="H88" s="42"/>
      <c r="I88" s="56"/>
      <c r="J88" s="2"/>
      <c r="K88" s="2"/>
      <c r="L88" s="2"/>
      <c r="M88" s="2"/>
      <c r="P88" s="4"/>
      <c r="Q88" s="1"/>
      <c r="R88" s="1"/>
    </row>
    <row r="89" spans="1:21" s="3" customFormat="1" ht="12.75" x14ac:dyDescent="0.2">
      <c r="A89" s="106"/>
      <c r="B89" s="42"/>
      <c r="C89" s="42"/>
      <c r="D89" s="42"/>
      <c r="E89" s="42"/>
      <c r="F89" s="42"/>
      <c r="G89" s="42"/>
      <c r="H89" s="42"/>
      <c r="I89" s="52"/>
      <c r="J89" s="2"/>
      <c r="K89" s="2"/>
      <c r="L89" s="2"/>
      <c r="M89" s="2"/>
      <c r="P89" s="4"/>
      <c r="Q89" s="1"/>
      <c r="R89" s="1"/>
    </row>
    <row r="90" spans="1:21" s="3" customFormat="1" x14ac:dyDescent="0.2">
      <c r="A90" s="26" t="s">
        <v>121</v>
      </c>
      <c r="B90" s="107">
        <f t="shared" ref="B90:H90" si="4">SUM(B25:B89)</f>
        <v>4549083.5</v>
      </c>
      <c r="C90" s="107">
        <f t="shared" si="4"/>
        <v>2525327.4500000002</v>
      </c>
      <c r="D90" s="107">
        <f t="shared" si="4"/>
        <v>16378750</v>
      </c>
      <c r="E90" s="107">
        <f t="shared" si="4"/>
        <v>18904077.449999999</v>
      </c>
      <c r="F90" s="108">
        <f t="shared" si="4"/>
        <v>0</v>
      </c>
      <c r="G90" s="107">
        <f t="shared" si="4"/>
        <v>541987</v>
      </c>
      <c r="H90" s="107">
        <f t="shared" si="4"/>
        <v>0</v>
      </c>
      <c r="I90" s="109">
        <f>SUM(B90,E90,F90,G90,H90)</f>
        <v>23995147.949999999</v>
      </c>
      <c r="J90" s="2"/>
      <c r="K90" s="2"/>
      <c r="L90" s="2"/>
      <c r="M90" s="2"/>
      <c r="P90" s="4"/>
      <c r="Q90" s="1"/>
      <c r="R90" s="1"/>
    </row>
    <row r="91" spans="1:21" s="3" customFormat="1" x14ac:dyDescent="0.2">
      <c r="A91" s="26" t="s">
        <v>122</v>
      </c>
      <c r="B91" s="110">
        <f t="shared" ref="B91:I91" si="5">+B22-B90</f>
        <v>8691227.0199999996</v>
      </c>
      <c r="C91" s="110">
        <f t="shared" si="5"/>
        <v>12232386.75</v>
      </c>
      <c r="D91" s="110">
        <f t="shared" si="5"/>
        <v>8799331.4800000004</v>
      </c>
      <c r="E91" s="110">
        <f t="shared" si="5"/>
        <v>21246989.110000003</v>
      </c>
      <c r="F91" s="110">
        <f t="shared" si="5"/>
        <v>0</v>
      </c>
      <c r="G91" s="110">
        <f t="shared" si="5"/>
        <v>8013</v>
      </c>
      <c r="H91" s="110">
        <f t="shared" si="5"/>
        <v>0</v>
      </c>
      <c r="I91" s="111">
        <f t="shared" si="5"/>
        <v>29946229.129999999</v>
      </c>
      <c r="J91" s="2">
        <v>29946229.129999999</v>
      </c>
      <c r="K91" s="2">
        <f>I91-J91</f>
        <v>0</v>
      </c>
      <c r="L91" s="2"/>
      <c r="M91" s="2"/>
      <c r="P91" s="4"/>
      <c r="Q91" s="1"/>
      <c r="R91" s="1"/>
    </row>
    <row r="92" spans="1:21" s="3" customFormat="1" x14ac:dyDescent="0.2">
      <c r="A92" s="112"/>
      <c r="B92" s="113"/>
      <c r="C92" s="113"/>
      <c r="D92" s="113"/>
      <c r="E92" s="113"/>
      <c r="F92" s="114"/>
      <c r="G92" s="113"/>
      <c r="H92" s="114"/>
      <c r="I92" s="113"/>
      <c r="J92" s="2"/>
      <c r="K92" s="2"/>
      <c r="L92" s="2"/>
      <c r="M92" s="2"/>
      <c r="P92" s="4"/>
      <c r="Q92" s="1"/>
      <c r="R92" s="1"/>
    </row>
    <row r="93" spans="1:21" s="98" customFormat="1" x14ac:dyDescent="0.2">
      <c r="A93" s="115" t="s">
        <v>123</v>
      </c>
      <c r="B93" s="115"/>
      <c r="C93" s="115"/>
      <c r="D93" s="115"/>
      <c r="E93" s="115"/>
      <c r="F93" s="115"/>
      <c r="G93" s="115"/>
      <c r="H93" s="115"/>
      <c r="I93" s="115"/>
      <c r="J93" s="2"/>
      <c r="K93" s="2"/>
      <c r="L93" s="2"/>
      <c r="M93" s="2"/>
      <c r="N93" s="3"/>
      <c r="O93" s="3"/>
      <c r="P93" s="4"/>
      <c r="Q93" s="1"/>
      <c r="R93" s="1"/>
      <c r="S93" s="3"/>
      <c r="T93" s="97"/>
      <c r="U93" s="97"/>
    </row>
    <row r="94" spans="1:21" s="98" customFormat="1" x14ac:dyDescent="0.2">
      <c r="A94" s="116"/>
      <c r="B94" s="116"/>
      <c r="C94" s="116"/>
      <c r="D94" s="116"/>
      <c r="E94" s="116"/>
      <c r="F94" s="116"/>
      <c r="G94" s="116"/>
      <c r="H94" s="116"/>
      <c r="I94" s="117"/>
      <c r="J94" s="2"/>
      <c r="K94" s="2"/>
      <c r="L94" s="2"/>
      <c r="M94" s="2"/>
      <c r="N94" s="3"/>
      <c r="O94" s="3"/>
      <c r="P94" s="4"/>
      <c r="Q94" s="1"/>
      <c r="R94" s="1"/>
      <c r="S94" s="3"/>
      <c r="T94" s="97"/>
      <c r="U94" s="97"/>
    </row>
    <row r="95" spans="1:21" s="98" customFormat="1" x14ac:dyDescent="0.2">
      <c r="A95" s="116"/>
      <c r="B95" s="116"/>
      <c r="C95" s="116"/>
      <c r="D95" s="116"/>
      <c r="E95" s="116"/>
      <c r="G95" s="118"/>
      <c r="H95" s="118"/>
      <c r="I95" s="1"/>
      <c r="J95" s="2"/>
      <c r="K95" s="2"/>
      <c r="L95" s="2"/>
      <c r="M95" s="2"/>
      <c r="N95" s="3"/>
      <c r="O95" s="3"/>
      <c r="P95" s="4"/>
      <c r="Q95" s="1"/>
      <c r="R95" s="1"/>
      <c r="S95" s="3"/>
      <c r="T95" s="97"/>
      <c r="U95" s="97"/>
    </row>
    <row r="96" spans="1:21" s="98" customFormat="1" x14ac:dyDescent="0.2">
      <c r="A96" s="119"/>
      <c r="B96" s="116"/>
      <c r="C96" s="116"/>
      <c r="D96" s="116"/>
      <c r="H96" s="116"/>
      <c r="I96" s="1"/>
      <c r="J96" s="2"/>
      <c r="K96" s="2"/>
      <c r="L96" s="2"/>
      <c r="M96" s="2"/>
      <c r="N96" s="3"/>
      <c r="O96" s="3"/>
      <c r="P96" s="4"/>
      <c r="Q96" s="1"/>
      <c r="R96" s="1"/>
      <c r="S96" s="3"/>
      <c r="T96" s="97"/>
      <c r="U96" s="97"/>
    </row>
    <row r="97" spans="1:21" s="98" customFormat="1" x14ac:dyDescent="0.2">
      <c r="A97" s="1"/>
      <c r="B97" s="1"/>
      <c r="C97" s="1"/>
      <c r="D97" s="1"/>
      <c r="F97" s="116"/>
      <c r="G97" s="118" t="s">
        <v>124</v>
      </c>
      <c r="H97" s="116"/>
      <c r="I97" s="78"/>
      <c r="J97" s="2"/>
      <c r="K97" s="2"/>
      <c r="L97" s="2"/>
      <c r="M97" s="2"/>
      <c r="N97" s="3"/>
      <c r="O97" s="3"/>
      <c r="P97" s="4"/>
      <c r="Q97" s="1"/>
      <c r="R97" s="1"/>
      <c r="S97" s="3"/>
      <c r="T97" s="97"/>
      <c r="U97" s="97"/>
    </row>
    <row r="98" spans="1:21" x14ac:dyDescent="0.2">
      <c r="G98" s="116" t="s">
        <v>125</v>
      </c>
    </row>
    <row r="99" spans="1:21" ht="12.75" customHeight="1" x14ac:dyDescent="0.2">
      <c r="F99" s="120" t="s">
        <v>126</v>
      </c>
      <c r="G99" s="120"/>
      <c r="H99" s="120"/>
      <c r="I99" s="120"/>
    </row>
  </sheetData>
  <sheetProtection password="CC3D" sheet="1"/>
  <mergeCells count="60">
    <mergeCell ref="A93:I93"/>
    <mergeCell ref="F99:I99"/>
    <mergeCell ref="B63:B65"/>
    <mergeCell ref="E63:E65"/>
    <mergeCell ref="F63:F65"/>
    <mergeCell ref="G63:G65"/>
    <mergeCell ref="H63:H65"/>
    <mergeCell ref="I63:I65"/>
    <mergeCell ref="H41:H42"/>
    <mergeCell ref="I41:I42"/>
    <mergeCell ref="B61:B62"/>
    <mergeCell ref="E61:E62"/>
    <mergeCell ref="F61:F62"/>
    <mergeCell ref="G61:G62"/>
    <mergeCell ref="H61:H62"/>
    <mergeCell ref="I61:I62"/>
    <mergeCell ref="B41:B42"/>
    <mergeCell ref="C41:C42"/>
    <mergeCell ref="D41:D42"/>
    <mergeCell ref="E41:E42"/>
    <mergeCell ref="F41:F42"/>
    <mergeCell ref="G41:G42"/>
    <mergeCell ref="H37:H38"/>
    <mergeCell ref="I37:I38"/>
    <mergeCell ref="B39:B40"/>
    <mergeCell ref="C39:C40"/>
    <mergeCell ref="D39:D40"/>
    <mergeCell ref="E39:E40"/>
    <mergeCell ref="F39:F40"/>
    <mergeCell ref="G39:G40"/>
    <mergeCell ref="H39:H40"/>
    <mergeCell ref="I39:I40"/>
    <mergeCell ref="B37:B38"/>
    <mergeCell ref="C37:C38"/>
    <mergeCell ref="D37:D38"/>
    <mergeCell ref="E37:E38"/>
    <mergeCell ref="F37:F38"/>
    <mergeCell ref="G37:G38"/>
    <mergeCell ref="H31:H32"/>
    <mergeCell ref="I31:I32"/>
    <mergeCell ref="B34:B35"/>
    <mergeCell ref="C34:C35"/>
    <mergeCell ref="D34:D35"/>
    <mergeCell ref="E34:E35"/>
    <mergeCell ref="F34:F35"/>
    <mergeCell ref="G34:G35"/>
    <mergeCell ref="H34:H35"/>
    <mergeCell ref="I34:I35"/>
    <mergeCell ref="B31:B32"/>
    <mergeCell ref="C31:C32"/>
    <mergeCell ref="D31:D32"/>
    <mergeCell ref="E31:E32"/>
    <mergeCell ref="F31:F32"/>
    <mergeCell ref="G31:G32"/>
    <mergeCell ref="A5:I5"/>
    <mergeCell ref="A6:I6"/>
    <mergeCell ref="A8:I8"/>
    <mergeCell ref="C9:E9"/>
    <mergeCell ref="Q19:Q20"/>
    <mergeCell ref="R19:R20"/>
  </mergeCells>
  <pageMargins left="0.77" right="0.12" top="0.56000000000000005" bottom="0.96" header="0.12" footer="0.3"/>
  <pageSetup scale="38" fitToHeight="0" orientation="portrait" r:id="rId1"/>
  <headerFooter>
    <oddFooter xml:space="preserve">&amp;L&amp;"Agency FB,Italic"&amp;9&amp;K00-020CY 2022 Annual Financial Statements
Local Government Unit of Matalam&amp;R&amp;"Agency FB,Regular"
Page &amp;P of &amp;N
LDRRM Fund Utilization&amp;"Arial,Regular"&amp;K000000 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LDRRM.2022(v3.1)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2023-02-09T00:13:23Z</dcterms:created>
  <dcterms:modified xsi:type="dcterms:W3CDTF">2023-02-09T00:13:38Z</dcterms:modified>
</cp:coreProperties>
</file>