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fdp 4rt 22\"/>
    </mc:Choice>
  </mc:AlternateContent>
  <bookViews>
    <workbookView xWindow="0" yWindow="0" windowWidth="20490" windowHeight="7755"/>
  </bookViews>
  <sheets>
    <sheet name="20%-2022(v.2)" sheetId="1" r:id="rId1"/>
  </sheets>
  <externalReferences>
    <externalReference r:id="rId2"/>
  </externalReferences>
  <definedNames>
    <definedName name="_xlnm.Print_Area" localSheetId="0">'20%-2022(v.2)'!$A$1:$L$85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9" i="1" l="1"/>
  <c r="I217" i="1"/>
  <c r="K217" i="1" s="1"/>
  <c r="K216" i="1"/>
  <c r="I216" i="1"/>
  <c r="H216" i="1" s="1"/>
  <c r="D212" i="1"/>
  <c r="I208" i="1"/>
  <c r="H208" i="1" s="1"/>
  <c r="K207" i="1"/>
  <c r="I207" i="1"/>
  <c r="H207" i="1"/>
  <c r="I206" i="1"/>
  <c r="K206" i="1" s="1"/>
  <c r="I205" i="1"/>
  <c r="H205" i="1" s="1"/>
  <c r="K204" i="1"/>
  <c r="I204" i="1"/>
  <c r="H204" i="1"/>
  <c r="I203" i="1"/>
  <c r="I212" i="1" s="1"/>
  <c r="I187" i="1"/>
  <c r="D187" i="1"/>
  <c r="L187" i="1" s="1"/>
  <c r="K186" i="1"/>
  <c r="H186" i="1"/>
  <c r="K185" i="1"/>
  <c r="H185" i="1"/>
  <c r="K184" i="1"/>
  <c r="K183" i="1"/>
  <c r="H183" i="1"/>
  <c r="K182" i="1"/>
  <c r="H182" i="1"/>
  <c r="K181" i="1"/>
  <c r="K187" i="1" s="1"/>
  <c r="H181" i="1"/>
  <c r="L178" i="1"/>
  <c r="I178" i="1"/>
  <c r="D178" i="1"/>
  <c r="K177" i="1"/>
  <c r="H177" i="1"/>
  <c r="K176" i="1"/>
  <c r="K178" i="1" s="1"/>
  <c r="H176" i="1"/>
  <c r="D173" i="1"/>
  <c r="K172" i="1"/>
  <c r="H172" i="1"/>
  <c r="K170" i="1"/>
  <c r="K169" i="1"/>
  <c r="K167" i="1"/>
  <c r="K166" i="1"/>
  <c r="K164" i="1"/>
  <c r="K163" i="1"/>
  <c r="K161" i="1"/>
  <c r="K160" i="1"/>
  <c r="K159" i="1"/>
  <c r="I159" i="1"/>
  <c r="H159" i="1"/>
  <c r="I158" i="1"/>
  <c r="K158" i="1" s="1"/>
  <c r="K157" i="1"/>
  <c r="H157" i="1"/>
  <c r="I156" i="1"/>
  <c r="H156" i="1" s="1"/>
  <c r="L155" i="1"/>
  <c r="K155" i="1"/>
  <c r="H155" i="1"/>
  <c r="H154" i="1"/>
  <c r="L153" i="1"/>
  <c r="K153" i="1"/>
  <c r="H153" i="1"/>
  <c r="D150" i="1"/>
  <c r="D189" i="1" s="1"/>
  <c r="K148" i="1"/>
  <c r="H148" i="1"/>
  <c r="K147" i="1"/>
  <c r="H147" i="1"/>
  <c r="K146" i="1"/>
  <c r="H146" i="1"/>
  <c r="K145" i="1"/>
  <c r="H145" i="1"/>
  <c r="AG144" i="1"/>
  <c r="AE144" i="1"/>
  <c r="Z144" i="1"/>
  <c r="K144" i="1"/>
  <c r="I144" i="1"/>
  <c r="H144" i="1" s="1"/>
  <c r="K143" i="1"/>
  <c r="H143" i="1"/>
  <c r="AE142" i="1"/>
  <c r="Z142" i="1"/>
  <c r="K142" i="1"/>
  <c r="H142" i="1"/>
  <c r="AG141" i="1"/>
  <c r="K141" i="1"/>
  <c r="H141" i="1"/>
  <c r="AG140" i="1"/>
  <c r="AG142" i="1" s="1"/>
  <c r="K140" i="1"/>
  <c r="H140" i="1"/>
  <c r="K139" i="1"/>
  <c r="I139" i="1"/>
  <c r="H139" i="1" s="1"/>
  <c r="K138" i="1"/>
  <c r="H138" i="1"/>
  <c r="AG137" i="1"/>
  <c r="AE137" i="1"/>
  <c r="Z137" i="1"/>
  <c r="Q137" i="1"/>
  <c r="K137" i="1"/>
  <c r="H137" i="1"/>
  <c r="K136" i="1"/>
  <c r="H136" i="1"/>
  <c r="K135" i="1"/>
  <c r="K134" i="1"/>
  <c r="I134" i="1"/>
  <c r="I150" i="1" s="1"/>
  <c r="L150" i="1" s="1"/>
  <c r="H134" i="1"/>
  <c r="K133" i="1"/>
  <c r="H133" i="1"/>
  <c r="K131" i="1"/>
  <c r="K150" i="1" s="1"/>
  <c r="D128" i="1"/>
  <c r="K127" i="1"/>
  <c r="H127" i="1"/>
  <c r="K126" i="1"/>
  <c r="K125" i="1"/>
  <c r="K124" i="1"/>
  <c r="H124" i="1"/>
  <c r="K123" i="1"/>
  <c r="H123" i="1"/>
  <c r="K122" i="1"/>
  <c r="H122" i="1"/>
  <c r="K121" i="1"/>
  <c r="H121" i="1"/>
  <c r="K120" i="1"/>
  <c r="I120" i="1"/>
  <c r="I128" i="1" s="1"/>
  <c r="H120" i="1"/>
  <c r="K119" i="1"/>
  <c r="H119" i="1"/>
  <c r="K118" i="1"/>
  <c r="K117" i="1"/>
  <c r="H117" i="1"/>
  <c r="L75" i="1"/>
  <c r="I75" i="1"/>
  <c r="D75" i="1"/>
  <c r="K74" i="1"/>
  <c r="H74" i="1"/>
  <c r="K73" i="1"/>
  <c r="K75" i="1" s="1"/>
  <c r="I73" i="1"/>
  <c r="H73" i="1"/>
  <c r="D70" i="1"/>
  <c r="I69" i="1"/>
  <c r="K69" i="1" s="1"/>
  <c r="K67" i="1"/>
  <c r="R66" i="1"/>
  <c r="Q66" i="1"/>
  <c r="I66" i="1"/>
  <c r="K66" i="1" s="1"/>
  <c r="R64" i="1"/>
  <c r="Q64" i="1"/>
  <c r="I64" i="1"/>
  <c r="K64" i="1" s="1"/>
  <c r="K63" i="1"/>
  <c r="R61" i="1"/>
  <c r="Q61" i="1"/>
  <c r="K61" i="1"/>
  <c r="K60" i="1"/>
  <c r="Q58" i="1"/>
  <c r="K58" i="1"/>
  <c r="K57" i="1"/>
  <c r="K56" i="1"/>
  <c r="H56" i="1"/>
  <c r="K55" i="1"/>
  <c r="H55" i="1"/>
  <c r="K54" i="1"/>
  <c r="H54" i="1"/>
  <c r="R53" i="1"/>
  <c r="K53" i="1"/>
  <c r="H53" i="1"/>
  <c r="I52" i="1"/>
  <c r="H52" i="1" s="1"/>
  <c r="H51" i="1"/>
  <c r="K50" i="1"/>
  <c r="L50" i="1" s="1"/>
  <c r="H50" i="1"/>
  <c r="D47" i="1"/>
  <c r="K46" i="1"/>
  <c r="H46" i="1"/>
  <c r="K45" i="1"/>
  <c r="H45" i="1"/>
  <c r="K44" i="1"/>
  <c r="H44" i="1"/>
  <c r="K43" i="1"/>
  <c r="H43" i="1"/>
  <c r="K42" i="1"/>
  <c r="H42" i="1"/>
  <c r="K41" i="1"/>
  <c r="H41" i="1"/>
  <c r="AG40" i="1"/>
  <c r="AE40" i="1"/>
  <c r="Z40" i="1"/>
  <c r="K40" i="1"/>
  <c r="H40" i="1"/>
  <c r="K39" i="1"/>
  <c r="H39" i="1"/>
  <c r="AG38" i="1"/>
  <c r="AE38" i="1"/>
  <c r="Z38" i="1"/>
  <c r="K38" i="1"/>
  <c r="H38" i="1"/>
  <c r="AG37" i="1"/>
  <c r="R37" i="1"/>
  <c r="K37" i="1"/>
  <c r="H37" i="1"/>
  <c r="AG36" i="1"/>
  <c r="R36" i="1"/>
  <c r="K36" i="1"/>
  <c r="H36" i="1"/>
  <c r="K35" i="1"/>
  <c r="I35" i="1"/>
  <c r="H35" i="1"/>
  <c r="K34" i="1"/>
  <c r="H34" i="1"/>
  <c r="AE33" i="1"/>
  <c r="Z33" i="1"/>
  <c r="AG33" i="1" s="1"/>
  <c r="K33" i="1"/>
  <c r="I33" i="1"/>
  <c r="H33" i="1"/>
  <c r="K32" i="1"/>
  <c r="H32" i="1"/>
  <c r="K31" i="1"/>
  <c r="K30" i="1"/>
  <c r="I30" i="1"/>
  <c r="H30" i="1" s="1"/>
  <c r="I29" i="1"/>
  <c r="H29" i="1" s="1"/>
  <c r="K28" i="1"/>
  <c r="I28" i="1"/>
  <c r="H28" i="1"/>
  <c r="K27" i="1"/>
  <c r="I27" i="1"/>
  <c r="D24" i="1"/>
  <c r="D77" i="1" s="1"/>
  <c r="K23" i="1"/>
  <c r="H23" i="1"/>
  <c r="K22" i="1"/>
  <c r="I22" i="1"/>
  <c r="R21" i="1"/>
  <c r="K21" i="1"/>
  <c r="I21" i="1"/>
  <c r="I24" i="1" s="1"/>
  <c r="K20" i="1"/>
  <c r="I20" i="1"/>
  <c r="H20" i="1"/>
  <c r="K19" i="1"/>
  <c r="I19" i="1"/>
  <c r="H19" i="1" s="1"/>
  <c r="K18" i="1"/>
  <c r="H18" i="1"/>
  <c r="K17" i="1"/>
  <c r="H17" i="1"/>
  <c r="K16" i="1"/>
  <c r="H16" i="1"/>
  <c r="K15" i="1"/>
  <c r="H15" i="1"/>
  <c r="K14" i="1"/>
  <c r="K13" i="1"/>
  <c r="H13" i="1"/>
  <c r="K128" i="1" l="1"/>
  <c r="L128" i="1"/>
  <c r="K70" i="1"/>
  <c r="K212" i="1"/>
  <c r="L212" i="1"/>
  <c r="K24" i="1"/>
  <c r="L24" i="1"/>
  <c r="K29" i="1"/>
  <c r="K47" i="1" s="1"/>
  <c r="K52" i="1"/>
  <c r="L52" i="1" s="1"/>
  <c r="H69" i="1"/>
  <c r="I70" i="1"/>
  <c r="L70" i="1" s="1"/>
  <c r="K156" i="1"/>
  <c r="L156" i="1" s="1"/>
  <c r="H158" i="1"/>
  <c r="H203" i="1"/>
  <c r="K205" i="1"/>
  <c r="K208" i="1"/>
  <c r="H217" i="1"/>
  <c r="I219" i="1"/>
  <c r="L219" i="1" s="1"/>
  <c r="I173" i="1"/>
  <c r="I47" i="1"/>
  <c r="L47" i="1" s="1"/>
  <c r="K203" i="1"/>
  <c r="K173" i="1" l="1"/>
  <c r="L173" i="1"/>
  <c r="K219" i="1"/>
  <c r="K77" i="1"/>
  <c r="I77" i="1"/>
  <c r="L77" i="1" s="1"/>
  <c r="I189" i="1"/>
  <c r="K189" i="1"/>
  <c r="L189" i="1" l="1"/>
  <c r="H189" i="1"/>
</calcChain>
</file>

<file path=xl/comments1.xml><?xml version="1.0" encoding="utf-8"?>
<comments xmlns="http://schemas.openxmlformats.org/spreadsheetml/2006/main">
  <authors>
    <author>RJGJ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RJGJ: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09" authorId="0" shapeId="0">
      <text>
        <r>
          <rPr>
            <b/>
            <sz val="9"/>
            <color indexed="81"/>
            <rFont val="Tahoma"/>
            <family val="2"/>
          </rPr>
          <t>RJGJ: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56" authorId="0" shapeId="0">
      <text>
        <r>
          <rPr>
            <b/>
            <sz val="9"/>
            <color indexed="81"/>
            <rFont val="Tahoma"/>
            <family val="2"/>
          </rPr>
          <t>RJGJ:</t>
        </r>
        <r>
          <rPr>
            <sz val="9"/>
            <color indexed="81"/>
            <rFont val="Tahoma"/>
            <family val="2"/>
          </rPr>
          <t xml:space="preserve">
DBP-74246224
Dtd: Jun 21, 2022</t>
        </r>
      </text>
    </comment>
    <comment ref="I181" authorId="0" shapeId="0">
      <text>
        <r>
          <rPr>
            <b/>
            <sz val="9"/>
            <color indexed="81"/>
            <rFont val="Tahoma"/>
            <family val="2"/>
          </rPr>
          <t>RJGJ:</t>
        </r>
        <r>
          <rPr>
            <sz val="9"/>
            <color indexed="81"/>
            <rFont val="Tahoma"/>
            <family val="2"/>
          </rPr>
          <t xml:space="preserve">
As per Norylyn monitoring
</t>
        </r>
      </text>
    </comment>
  </commentList>
</comments>
</file>

<file path=xl/sharedStrings.xml><?xml version="1.0" encoding="utf-8"?>
<sst xmlns="http://schemas.openxmlformats.org/spreadsheetml/2006/main" count="784" uniqueCount="196">
  <si>
    <t>FDP Form 7-20% Component of the IRA Utilization</t>
  </si>
  <si>
    <t>cx</t>
  </si>
  <si>
    <t>UTILIZATION OF THE 20% COMPONENT OF IRA FOR DEVELOPMENT PROJECTS</t>
  </si>
  <si>
    <t>UTILIZATION OF THE 20% COMPONENT OF IRA FOR DEVELOPMENT PROJECTS  - CONTINUING PROJECTS</t>
  </si>
  <si>
    <t>3rd Quarter, CY 2022</t>
  </si>
  <si>
    <t>2nd Quarter, CY 2022</t>
  </si>
  <si>
    <t>Province, City or Municipality: North Cotabato, Matalam</t>
  </si>
  <si>
    <t>Program or Project</t>
  </si>
  <si>
    <t>Location</t>
  </si>
  <si>
    <t>Total</t>
  </si>
  <si>
    <t>Date Started</t>
  </si>
  <si>
    <t>Target</t>
  </si>
  <si>
    <t xml:space="preserve">Contract </t>
  </si>
  <si>
    <t>Project Status</t>
  </si>
  <si>
    <t>No. of</t>
  </si>
  <si>
    <t>Balance</t>
  </si>
  <si>
    <t>Check No.</t>
  </si>
  <si>
    <t>Date</t>
  </si>
  <si>
    <t>Payee</t>
  </si>
  <si>
    <t>Amount</t>
  </si>
  <si>
    <t>Due To BIR</t>
  </si>
  <si>
    <t>Completion at</t>
  </si>
  <si>
    <t>Remarks</t>
  </si>
  <si>
    <t>Budget Year</t>
  </si>
  <si>
    <t>Cost</t>
  </si>
  <si>
    <t>Completion</t>
  </si>
  <si>
    <t>% of</t>
  </si>
  <si>
    <t xml:space="preserve">Total Cost </t>
  </si>
  <si>
    <t>Extensions,</t>
  </si>
  <si>
    <t>Incurred to Date</t>
  </si>
  <si>
    <t>if any</t>
  </si>
  <si>
    <t>A</t>
  </si>
  <si>
    <t>SOCIAL DEVELOPMENT</t>
  </si>
  <si>
    <t>C</t>
  </si>
  <si>
    <t>Installation of Water System at Sitio Pangipasan</t>
  </si>
  <si>
    <t>Brgy. Lampayan</t>
  </si>
  <si>
    <t>B</t>
  </si>
  <si>
    <t>ECONOMIC DEVELOPMENT (Infra-support)</t>
  </si>
  <si>
    <t>Construction of Water System at Purok 1</t>
  </si>
  <si>
    <t>Brgy. New Abra</t>
  </si>
  <si>
    <t>Completed</t>
  </si>
  <si>
    <t>Road rehabilitation at Prk Marang - Boundary Pinamaton Road</t>
  </si>
  <si>
    <t>C.Y. 2019</t>
  </si>
  <si>
    <t>Expansion of Latagan Potable Water System</t>
  </si>
  <si>
    <t>Brgy. Latagan</t>
  </si>
  <si>
    <t>New Alimodian (side 3kms)</t>
  </si>
  <si>
    <t>Expansion of Napasaan Potable Water System</t>
  </si>
  <si>
    <t>Brgy. Kibia</t>
  </si>
  <si>
    <t>Construction of 8ft. X 8ft. Reservoir for Potable Water System</t>
  </si>
  <si>
    <t>Brgy. Linao</t>
  </si>
  <si>
    <t>Construction of Reservoir for Potable Water System</t>
  </si>
  <si>
    <t>Brgy. Manupal</t>
  </si>
  <si>
    <t>Aid to Improvement of Child Development Center</t>
  </si>
  <si>
    <t>SD7</t>
  </si>
  <si>
    <t>2022.09.28</t>
  </si>
  <si>
    <t>CMC-MPC</t>
  </si>
  <si>
    <t>Materials purchased</t>
  </si>
  <si>
    <t>Aid to Construction of Purok Centro Barangay Health Station</t>
  </si>
  <si>
    <t>Brgy. Taguranao</t>
  </si>
  <si>
    <t>SD8</t>
  </si>
  <si>
    <t>2022.08.15</t>
  </si>
  <si>
    <t>Aid to Renovation of Child Development Center</t>
  </si>
  <si>
    <t>Brgy. West Patadon</t>
  </si>
  <si>
    <t>2022.09.26</t>
  </si>
  <si>
    <t>JDL</t>
  </si>
  <si>
    <t>320L Diesl used for DT</t>
  </si>
  <si>
    <t>Aid to Improvement of Multi-Purpose Building</t>
  </si>
  <si>
    <t>Brgy. Minamaing</t>
  </si>
  <si>
    <t>2022.08.10</t>
  </si>
  <si>
    <t>Construction of Potable Water System</t>
  </si>
  <si>
    <t>Brgy. Kabulacan</t>
  </si>
  <si>
    <t>Sub-total (Social)</t>
  </si>
  <si>
    <t>PPAs for COVID-19 Vaccination (Summary)</t>
  </si>
  <si>
    <t>Procurement of COVID-19 Vaccination Supplies</t>
  </si>
  <si>
    <t>2022.08.08</t>
  </si>
  <si>
    <t>IT and Comm'n Eqpt for  COVID-19 Program</t>
  </si>
  <si>
    <t>Procurement of COVID-19 Vaccines</t>
  </si>
  <si>
    <t>2022.08.03</t>
  </si>
  <si>
    <t>GOLDMAN'S ENTERPRISE</t>
  </si>
  <si>
    <t>Medical Supplies for COVID19 PPA</t>
  </si>
  <si>
    <t>Monitoring of Vaccines for AEFI</t>
  </si>
  <si>
    <t>Provision of Meals of Health Personnel and Vaccinnee during Vaccination</t>
  </si>
  <si>
    <t>2022.08.18</t>
  </si>
  <si>
    <t>ZOELARA'S FOOD HOUSE</t>
  </si>
  <si>
    <t>Internet Subscription Expenses</t>
  </si>
  <si>
    <t>Provision of Fuel for the Transport of Vaccines and Vaccinee</t>
  </si>
  <si>
    <t>JDL Gasoline Station</t>
  </si>
  <si>
    <t>Fuel consumed for COVID19 PPA</t>
  </si>
  <si>
    <t>Sub-total (Economic)</t>
  </si>
  <si>
    <t>Provision of Storage for COVID-19 Vaccines</t>
  </si>
  <si>
    <t>Conduct of Information and Education Campaign on COVID-19 Vaccines</t>
  </si>
  <si>
    <t>ENVIRONMENTAL MANAGEMENT(9000)</t>
  </si>
  <si>
    <t>COVID-12</t>
  </si>
  <si>
    <t>2022.09.19</t>
  </si>
  <si>
    <t>J'GLE Papershoppe and Gen'l Merch</t>
  </si>
  <si>
    <t>TV Set and Portable Speaker</t>
  </si>
  <si>
    <t>Proper Disposal of Infectious Wastes</t>
  </si>
  <si>
    <t>COVID-19</t>
  </si>
  <si>
    <t>2022.09.01</t>
  </si>
  <si>
    <t>HARGEN Printing Shop</t>
  </si>
  <si>
    <t>Tarps for COVID-19 IEC Materials</t>
  </si>
  <si>
    <t>Miscellaneous Expenses (Payment for Light and Water Bill of the Vaccination Venue)</t>
  </si>
  <si>
    <t>Sub-total (Environmental)</t>
  </si>
  <si>
    <t>Provision of Honorarium for Medical Doctor Attending to COVID-19 Vaccinees</t>
  </si>
  <si>
    <t>Procurement of PPEs for COVID-19 Frontliners</t>
  </si>
  <si>
    <t>We hereby certify that we have reviewed the contents and hereby attest to the veracity and correctness of the data or information contained in this document.</t>
  </si>
  <si>
    <t>Procurement of Rapid Testing Kits and Disinfectants for COVID-19 Response</t>
  </si>
  <si>
    <t>Provision of Food and Medicine Assistance to Quarantined Families due to COVID-19</t>
  </si>
  <si>
    <t>SAMUEL F. FAELDONIA</t>
  </si>
  <si>
    <t>OSCAR M. VALDEVIESO</t>
  </si>
  <si>
    <t>Sub-total (COVID-19 Vaccination Summary)</t>
  </si>
  <si>
    <t>Municipal Budget Officer</t>
  </si>
  <si>
    <t>Municipal Mayor</t>
  </si>
  <si>
    <t>Construction of F. Valdevieso Solar Dryer</t>
  </si>
  <si>
    <t>Brgy. New Bugasong</t>
  </si>
  <si>
    <t>Construction of D. Almarines Solar Dryer</t>
  </si>
  <si>
    <t>ED27</t>
  </si>
  <si>
    <t>Construction of Kidama Solar Dryer</t>
  </si>
  <si>
    <t>Brgy. Kidama</t>
  </si>
  <si>
    <t>695L of Diesel used for DT</t>
  </si>
  <si>
    <t>Construction of Purok 2 Solar Dryer</t>
  </si>
  <si>
    <t>Construction of Purok 1 Solar Dryer</t>
  </si>
  <si>
    <t>Construction of Purok 4 Solar Dryer</t>
  </si>
  <si>
    <t>Additional 370Ln.m. Concreting of Kibia-Latagan Road</t>
  </si>
  <si>
    <t>Kibia-Latagan Road</t>
  </si>
  <si>
    <t>Additional 200Ln.m. Concreting of Linao-Bangbang via Kinilid Road</t>
  </si>
  <si>
    <t>2022.08.31</t>
  </si>
  <si>
    <t>Huesage Construction</t>
  </si>
  <si>
    <t>Concreting of 200 Ln.m. Central Malamote-SLF Road</t>
  </si>
  <si>
    <t>Brgy. Central Malamote</t>
  </si>
  <si>
    <t>Concreting of 200 Ln.m. Dalapitan-New Pandan via Purok Bayabas Road</t>
  </si>
  <si>
    <t>Brgy. New Pandan</t>
  </si>
  <si>
    <t>2022.08.25</t>
  </si>
  <si>
    <t>Concreting of 200 Ln.m. Central Malamote-Taculen Road</t>
  </si>
  <si>
    <t>Brgy. Taculen</t>
  </si>
  <si>
    <t>Additional Concreting of 250 Ln.m. Highway-Junction Pinamaton Road</t>
  </si>
  <si>
    <t>Brgy. Pinamaton</t>
  </si>
  <si>
    <t>Concreting of 400 Ln.m. Taguranao-Arakan Road</t>
  </si>
  <si>
    <t>Concreting of 200 Ln.m. Lower Malamote-New Pandan Road</t>
  </si>
  <si>
    <t>Brgy. Lower Malamote</t>
  </si>
  <si>
    <t>Loan Repayment to DBP</t>
  </si>
  <si>
    <t>DBP</t>
  </si>
  <si>
    <t>principal</t>
  </si>
  <si>
    <t>interest</t>
  </si>
  <si>
    <t>grt</t>
  </si>
  <si>
    <t>Aid to SLF Operation and Garbage Collections</t>
  </si>
  <si>
    <t>Rehab of Cell-1 SLF Site</t>
  </si>
  <si>
    <t>Support to Reforestation Program (National Greening and Earth Day)</t>
  </si>
  <si>
    <t>For the Calendar Year Ending December 31, 2022</t>
  </si>
  <si>
    <t>A.</t>
  </si>
  <si>
    <t>Napasaan, Brgy. Kibia</t>
  </si>
  <si>
    <t>Reprogrammed</t>
  </si>
  <si>
    <t>HARGEN PRINTING</t>
  </si>
  <si>
    <t>edfpay.11-014</t>
  </si>
  <si>
    <t>Concepcion, Wendee</t>
  </si>
  <si>
    <t>edfpay.11-015</t>
  </si>
  <si>
    <t xml:space="preserve">Quimco, Irvin </t>
  </si>
  <si>
    <t>edfpay.11-017</t>
  </si>
  <si>
    <t>Pinto, Jo Ann</t>
  </si>
  <si>
    <t>edfpay.11-018</t>
  </si>
  <si>
    <t>Mulato, Pebbles</t>
  </si>
  <si>
    <t>edfpay.11-020</t>
  </si>
  <si>
    <t>edfpay.11-023</t>
  </si>
  <si>
    <t>edfpay.11-024</t>
  </si>
  <si>
    <t>B.</t>
  </si>
  <si>
    <t>EDFPAY.12-026</t>
  </si>
  <si>
    <t>Jestoni Pagador, et.al.</t>
  </si>
  <si>
    <t>Fuel Consumed for the PPA</t>
  </si>
  <si>
    <t>C.</t>
  </si>
  <si>
    <t>D.</t>
  </si>
  <si>
    <t xml:space="preserve">2022 REPROGRAMMING </t>
  </si>
  <si>
    <t>Support to COVID-19 Vaccination Program</t>
  </si>
  <si>
    <t>Rehabilitation of RHU Building used as Vaccination Center</t>
  </si>
  <si>
    <t>Construction of 3-Chamber COVID-19 Septic Vault</t>
  </si>
  <si>
    <t>Procurement of 6-Wheeler Mini-Dumptruck for Biodegradable Waste Collection</t>
  </si>
  <si>
    <t>Rehabilitation of Municipal Roads</t>
  </si>
  <si>
    <t>Concreting of Add'l 300LM Kibia-Latagan Rd, Natipakan Rd Section</t>
  </si>
  <si>
    <t>Brgy. Kibia-Latagan</t>
  </si>
  <si>
    <t>Sub-total (2022 Reprogramming)</t>
  </si>
  <si>
    <t xml:space="preserve">Grand Total </t>
  </si>
  <si>
    <t>EDFPAY.12-027</t>
  </si>
  <si>
    <t>Cash Incentives - CVID Vaccinees</t>
  </si>
  <si>
    <t>D</t>
  </si>
  <si>
    <t>J'GLE - Riso Print</t>
  </si>
  <si>
    <t>ZOELARA</t>
  </si>
  <si>
    <t>EDFPAY.11-001</t>
  </si>
  <si>
    <t>EDFPAY.11-011</t>
  </si>
  <si>
    <t>GOLDMAN'S Supply</t>
  </si>
  <si>
    <t>HUESAGE</t>
  </si>
  <si>
    <t>Sub-total</t>
  </si>
  <si>
    <t>E.</t>
  </si>
  <si>
    <t xml:space="preserve">2018-2021 EDF BALANCES REPROGRAMMING </t>
  </si>
  <si>
    <t>Palay Marketing Assistance Program for Legislators and LGUs</t>
  </si>
  <si>
    <t>National Food Authority</t>
  </si>
  <si>
    <t>Rabies Vaccination Program</t>
  </si>
  <si>
    <t>NFA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</si>
</sst>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.0000_);_(* \(#,##0.0000\);_(* &quot;-&quot;??_);_(@_)"/>
  </numFmts>
  <fonts count="14" x14ac:knownFonts="1">
    <font>
      <sz val="10"/>
      <name val="Arial"/>
    </font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b/>
      <sz val="10"/>
      <name val="Arial"/>
      <family val="2"/>
    </font>
    <font>
      <i/>
      <sz val="9"/>
      <color theme="1"/>
      <name val="Arial"/>
      <family val="2"/>
    </font>
    <font>
      <i/>
      <sz val="9"/>
      <name val="Arial"/>
      <family val="2"/>
    </font>
    <font>
      <u/>
      <sz val="10"/>
      <color indexed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</cellStyleXfs>
  <cellXfs count="23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64" fontId="2" fillId="0" borderId="0" xfId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1" applyFont="1" applyAlignment="1">
      <alignment horizontal="center"/>
    </xf>
    <xf numFmtId="10" fontId="2" fillId="0" borderId="0" xfId="0" applyNumberFormat="1" applyFont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3" fillId="0" borderId="0" xfId="1" applyFont="1" applyFill="1" applyBorder="1" applyAlignment="1">
      <alignment horizontal="center"/>
    </xf>
    <xf numFmtId="10" fontId="3" fillId="0" borderId="0" xfId="0" applyNumberFormat="1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164" fontId="2" fillId="0" borderId="1" xfId="1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64" fontId="2" fillId="0" borderId="3" xfId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6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 wrapText="1"/>
    </xf>
    <xf numFmtId="164" fontId="2" fillId="0" borderId="8" xfId="1" applyFont="1" applyBorder="1" applyAlignment="1">
      <alignment horizontal="center"/>
    </xf>
    <xf numFmtId="10" fontId="2" fillId="0" borderId="8" xfId="0" applyNumberFormat="1" applyFont="1" applyBorder="1" applyAlignment="1">
      <alignment horizontal="center" vertical="center"/>
    </xf>
    <xf numFmtId="164" fontId="2" fillId="0" borderId="8" xfId="1" applyFont="1" applyBorder="1" applyAlignment="1">
      <alignment horizontal="center" vertical="center" wrapText="1"/>
    </xf>
    <xf numFmtId="0" fontId="2" fillId="0" borderId="9" xfId="0" applyFont="1" applyBorder="1"/>
    <xf numFmtId="0" fontId="2" fillId="0" borderId="10" xfId="0" quotePrefix="1" applyFont="1" applyBorder="1" applyAlignment="1">
      <alignment horizontal="center"/>
    </xf>
    <xf numFmtId="0" fontId="2" fillId="0" borderId="11" xfId="0" quotePrefix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164" fontId="2" fillId="0" borderId="11" xfId="1" applyFont="1" applyBorder="1" applyAlignment="1">
      <alignment horizontal="center"/>
    </xf>
    <xf numFmtId="10" fontId="2" fillId="0" borderId="11" xfId="0" applyNumberFormat="1" applyFont="1" applyBorder="1" applyAlignment="1">
      <alignment horizontal="center" vertical="center"/>
    </xf>
    <xf numFmtId="164" fontId="2" fillId="0" borderId="11" xfId="1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/>
    </xf>
    <xf numFmtId="0" fontId="3" fillId="2" borderId="12" xfId="0" quotePrefix="1" applyFont="1" applyFill="1" applyBorder="1" applyAlignment="1">
      <alignment horizontal="left"/>
    </xf>
    <xf numFmtId="0" fontId="2" fillId="2" borderId="12" xfId="0" quotePrefix="1" applyFont="1" applyFill="1" applyBorder="1" applyAlignment="1">
      <alignment horizontal="center"/>
    </xf>
    <xf numFmtId="164" fontId="2" fillId="2" borderId="12" xfId="0" quotePrefix="1" applyNumberFormat="1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164" fontId="2" fillId="2" borderId="12" xfId="1" applyFont="1" applyFill="1" applyBorder="1" applyAlignment="1">
      <alignment horizontal="center"/>
    </xf>
    <xf numFmtId="10" fontId="2" fillId="2" borderId="12" xfId="0" applyNumberFormat="1" applyFont="1" applyFill="1" applyBorder="1" applyAlignment="1">
      <alignment horizontal="center" vertical="center"/>
    </xf>
    <xf numFmtId="0" fontId="5" fillId="0" borderId="12" xfId="0" applyFont="1" applyBorder="1"/>
    <xf numFmtId="0" fontId="5" fillId="0" borderId="12" xfId="0" applyFont="1" applyBorder="1" applyAlignment="1">
      <alignment horizontal="center" vertical="center"/>
    </xf>
    <xf numFmtId="164" fontId="2" fillId="0" borderId="12" xfId="1" quotePrefix="1" applyFont="1" applyBorder="1" applyAlignment="1">
      <alignment horizontal="center"/>
    </xf>
    <xf numFmtId="0" fontId="2" fillId="0" borderId="12" xfId="0" applyFont="1" applyBorder="1"/>
    <xf numFmtId="164" fontId="2" fillId="0" borderId="12" xfId="1" applyFont="1" applyBorder="1"/>
    <xf numFmtId="10" fontId="2" fillId="0" borderId="12" xfId="0" applyNumberFormat="1" applyFont="1" applyBorder="1" applyAlignment="1">
      <alignment horizontal="center" vertical="center"/>
    </xf>
    <xf numFmtId="39" fontId="5" fillId="0" borderId="12" xfId="1" quotePrefix="1" applyNumberFormat="1" applyFont="1" applyBorder="1" applyAlignment="1">
      <alignment horizontal="right" vertical="center"/>
    </xf>
    <xf numFmtId="10" fontId="2" fillId="0" borderId="12" xfId="2" applyNumberFormat="1" applyFont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/>
    <xf numFmtId="164" fontId="6" fillId="2" borderId="11" xfId="1" applyFont="1" applyFill="1" applyBorder="1" applyAlignment="1">
      <alignment horizontal="center" vertical="center"/>
    </xf>
    <xf numFmtId="164" fontId="6" fillId="2" borderId="11" xfId="1" applyFont="1" applyFill="1" applyBorder="1"/>
    <xf numFmtId="164" fontId="6" fillId="2" borderId="12" xfId="1" applyFont="1" applyFill="1" applyBorder="1"/>
    <xf numFmtId="10" fontId="6" fillId="2" borderId="12" xfId="1" applyNumberFormat="1" applyFont="1" applyFill="1" applyBorder="1" applyAlignment="1">
      <alignment horizontal="center" vertical="center"/>
    </xf>
    <xf numFmtId="164" fontId="6" fillId="2" borderId="12" xfId="1" applyFont="1" applyFill="1" applyBorder="1" applyAlignment="1">
      <alignment horizontal="center"/>
    </xf>
    <xf numFmtId="164" fontId="5" fillId="0" borderId="12" xfId="1" applyFont="1" applyBorder="1"/>
    <xf numFmtId="39" fontId="5" fillId="0" borderId="12" xfId="1" quotePrefix="1" applyNumberFormat="1" applyFont="1" applyFill="1" applyBorder="1" applyAlignment="1">
      <alignment horizontal="right" vertical="center"/>
    </xf>
    <xf numFmtId="0" fontId="2" fillId="3" borderId="12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Fill="1" applyBorder="1"/>
    <xf numFmtId="0" fontId="5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5" fillId="0" borderId="11" xfId="0" applyFont="1" applyBorder="1"/>
    <xf numFmtId="0" fontId="5" fillId="0" borderId="11" xfId="0" applyFont="1" applyBorder="1" applyAlignment="1">
      <alignment horizontal="center" vertical="center"/>
    </xf>
    <xf numFmtId="0" fontId="5" fillId="0" borderId="8" xfId="0" applyFont="1" applyBorder="1"/>
    <xf numFmtId="164" fontId="5" fillId="4" borderId="12" xfId="1" applyFont="1" applyFill="1" applyBorder="1"/>
    <xf numFmtId="0" fontId="2" fillId="4" borderId="12" xfId="0" applyFont="1" applyFill="1" applyBorder="1"/>
    <xf numFmtId="164" fontId="2" fillId="4" borderId="12" xfId="1" applyFont="1" applyFill="1" applyBorder="1"/>
    <xf numFmtId="10" fontId="2" fillId="4" borderId="12" xfId="0" applyNumberFormat="1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164" fontId="5" fillId="0" borderId="3" xfId="1" applyFont="1" applyBorder="1"/>
    <xf numFmtId="14" fontId="2" fillId="0" borderId="0" xfId="0" applyNumberFormat="1" applyFont="1"/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 wrapText="1"/>
    </xf>
    <xf numFmtId="164" fontId="5" fillId="0" borderId="3" xfId="1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164" fontId="2" fillId="0" borderId="3" xfId="1" applyFont="1" applyBorder="1" applyAlignment="1">
      <alignment horizontal="right" vertical="center"/>
    </xf>
    <xf numFmtId="10" fontId="2" fillId="0" borderId="3" xfId="0" applyNumberFormat="1" applyFont="1" applyBorder="1" applyAlignment="1">
      <alignment horizontal="center" vertical="center"/>
    </xf>
    <xf numFmtId="39" fontId="5" fillId="0" borderId="3" xfId="1" quotePrefix="1" applyNumberFormat="1" applyFont="1" applyFill="1" applyBorder="1" applyAlignment="1">
      <alignment horizontal="right" vertical="center"/>
    </xf>
    <xf numFmtId="164" fontId="2" fillId="0" borderId="3" xfId="1" applyFont="1" applyBorder="1" applyAlignment="1">
      <alignment horizontal="center" vertical="center"/>
    </xf>
    <xf numFmtId="164" fontId="5" fillId="0" borderId="11" xfId="1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164" fontId="2" fillId="0" borderId="11" xfId="1" applyFont="1" applyBorder="1" applyAlignment="1">
      <alignment horizontal="right" vertical="center"/>
    </xf>
    <xf numFmtId="10" fontId="2" fillId="0" borderId="11" xfId="0" applyNumberFormat="1" applyFont="1" applyBorder="1" applyAlignment="1">
      <alignment horizontal="center" vertical="center"/>
    </xf>
    <xf numFmtId="39" fontId="5" fillId="0" borderId="11" xfId="1" quotePrefix="1" applyNumberFormat="1" applyFont="1" applyFill="1" applyBorder="1" applyAlignment="1">
      <alignment horizontal="right" vertical="center"/>
    </xf>
    <xf numFmtId="164" fontId="2" fillId="0" borderId="11" xfId="1" applyFont="1" applyBorder="1" applyAlignment="1">
      <alignment horizontal="center" vertical="center"/>
    </xf>
    <xf numFmtId="0" fontId="5" fillId="5" borderId="12" xfId="0" applyFont="1" applyFill="1" applyBorder="1"/>
    <xf numFmtId="0" fontId="7" fillId="5" borderId="5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164" fontId="6" fillId="5" borderId="12" xfId="1" applyFont="1" applyFill="1" applyBorder="1"/>
    <xf numFmtId="0" fontId="2" fillId="5" borderId="12" xfId="0" applyFont="1" applyFill="1" applyBorder="1"/>
    <xf numFmtId="164" fontId="2" fillId="5" borderId="12" xfId="1" applyFont="1" applyFill="1" applyBorder="1"/>
    <xf numFmtId="10" fontId="2" fillId="5" borderId="12" xfId="0" applyNumberFormat="1" applyFont="1" applyFill="1" applyBorder="1" applyAlignment="1">
      <alignment horizontal="center" vertical="center"/>
    </xf>
    <xf numFmtId="39" fontId="6" fillId="5" borderId="12" xfId="1" quotePrefix="1" applyNumberFormat="1" applyFont="1" applyFill="1" applyBorder="1" applyAlignment="1">
      <alignment horizontal="right" vertical="center"/>
    </xf>
    <xf numFmtId="164" fontId="3" fillId="5" borderId="12" xfId="1" applyFont="1" applyFill="1" applyBorder="1"/>
    <xf numFmtId="10" fontId="8" fillId="5" borderId="12" xfId="2" applyNumberFormat="1" applyFont="1" applyFill="1" applyBorder="1" applyAlignment="1">
      <alignment horizontal="center"/>
    </xf>
    <xf numFmtId="164" fontId="2" fillId="0" borderId="3" xfId="1" applyFont="1" applyBorder="1" applyAlignment="1">
      <alignment horizontal="right" vertical="center"/>
    </xf>
    <xf numFmtId="0" fontId="5" fillId="0" borderId="4" xfId="0" applyFont="1" applyFill="1" applyBorder="1"/>
    <xf numFmtId="0" fontId="9" fillId="0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64" fontId="5" fillId="0" borderId="3" xfId="1" applyFont="1" applyFill="1" applyBorder="1"/>
    <xf numFmtId="0" fontId="2" fillId="0" borderId="12" xfId="0" applyFont="1" applyFill="1" applyBorder="1"/>
    <xf numFmtId="164" fontId="2" fillId="0" borderId="12" xfId="1" applyFont="1" applyFill="1" applyBorder="1"/>
    <xf numFmtId="10" fontId="2" fillId="0" borderId="1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/>
    </xf>
    <xf numFmtId="0" fontId="2" fillId="0" borderId="0" xfId="0" applyFont="1" applyFill="1"/>
    <xf numFmtId="164" fontId="2" fillId="0" borderId="0" xfId="1" applyFont="1" applyFill="1"/>
    <xf numFmtId="164" fontId="2" fillId="0" borderId="11" xfId="1" applyFont="1" applyBorder="1" applyAlignment="1">
      <alignment horizontal="right" vertical="center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12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right" vertical="center"/>
    </xf>
    <xf numFmtId="39" fontId="5" fillId="0" borderId="3" xfId="1" quotePrefix="1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39" fontId="5" fillId="0" borderId="11" xfId="1" quotePrefix="1" applyNumberFormat="1" applyFont="1" applyBorder="1" applyAlignment="1">
      <alignment horizontal="right" vertical="center"/>
    </xf>
    <xf numFmtId="0" fontId="5" fillId="0" borderId="12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 wrapText="1"/>
    </xf>
    <xf numFmtId="164" fontId="5" fillId="0" borderId="12" xfId="1" applyFont="1" applyBorder="1" applyAlignment="1">
      <alignment horizontal="center"/>
    </xf>
    <xf numFmtId="39" fontId="5" fillId="0" borderId="11" xfId="1" quotePrefix="1" applyNumberFormat="1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/>
    </xf>
    <xf numFmtId="164" fontId="5" fillId="2" borderId="12" xfId="1" applyFont="1" applyFill="1" applyBorder="1" applyAlignment="1">
      <alignment horizontal="center" vertical="center"/>
    </xf>
    <xf numFmtId="164" fontId="5" fillId="6" borderId="12" xfId="1" applyFont="1" applyFill="1" applyBorder="1"/>
    <xf numFmtId="0" fontId="2" fillId="6" borderId="12" xfId="0" applyFont="1" applyFill="1" applyBorder="1"/>
    <xf numFmtId="164" fontId="2" fillId="6" borderId="12" xfId="1" applyFont="1" applyFill="1" applyBorder="1"/>
    <xf numFmtId="10" fontId="2" fillId="6" borderId="12" xfId="0" applyNumberFormat="1" applyFont="1" applyFill="1" applyBorder="1" applyAlignment="1">
      <alignment horizontal="center" vertical="center"/>
    </xf>
    <xf numFmtId="164" fontId="5" fillId="6" borderId="12" xfId="1" quotePrefix="1" applyFont="1" applyFill="1" applyBorder="1" applyAlignment="1">
      <alignment horizontal="right" vertical="center"/>
    </xf>
    <xf numFmtId="0" fontId="2" fillId="6" borderId="12" xfId="0" applyFont="1" applyFill="1" applyBorder="1" applyAlignment="1">
      <alignment horizontal="center"/>
    </xf>
    <xf numFmtId="164" fontId="5" fillId="0" borderId="13" xfId="1" applyFont="1" applyBorder="1"/>
    <xf numFmtId="0" fontId="5" fillId="0" borderId="6" xfId="0" applyFont="1" applyBorder="1"/>
    <xf numFmtId="0" fontId="5" fillId="0" borderId="6" xfId="0" applyFont="1" applyFill="1" applyBorder="1"/>
    <xf numFmtId="0" fontId="7" fillId="0" borderId="2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164" fontId="6" fillId="0" borderId="3" xfId="1" applyFont="1" applyFill="1" applyBorder="1"/>
    <xf numFmtId="0" fontId="2" fillId="0" borderId="3" xfId="0" applyFont="1" applyFill="1" applyBorder="1"/>
    <xf numFmtId="164" fontId="2" fillId="0" borderId="3" xfId="1" applyFont="1" applyFill="1" applyBorder="1"/>
    <xf numFmtId="10" fontId="2" fillId="0" borderId="3" xfId="0" applyNumberFormat="1" applyFont="1" applyFill="1" applyBorder="1" applyAlignment="1">
      <alignment horizontal="center" vertical="center"/>
    </xf>
    <xf numFmtId="39" fontId="5" fillId="0" borderId="3" xfId="1" quotePrefix="1" applyNumberFormat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center"/>
    </xf>
    <xf numFmtId="0" fontId="2" fillId="0" borderId="15" xfId="0" applyFont="1" applyBorder="1"/>
    <xf numFmtId="0" fontId="3" fillId="0" borderId="16" xfId="0" applyFont="1" applyFill="1" applyBorder="1" applyAlignment="1">
      <alignment horizontal="center"/>
    </xf>
    <xf numFmtId="0" fontId="2" fillId="0" borderId="17" xfId="0" applyFont="1" applyBorder="1"/>
    <xf numFmtId="4" fontId="3" fillId="0" borderId="18" xfId="0" applyNumberFormat="1" applyFont="1" applyBorder="1"/>
    <xf numFmtId="164" fontId="3" fillId="0" borderId="18" xfId="1" applyFont="1" applyBorder="1"/>
    <xf numFmtId="10" fontId="3" fillId="0" borderId="18" xfId="0" applyNumberFormat="1" applyFont="1" applyBorder="1" applyAlignment="1">
      <alignment horizontal="center" vertical="center"/>
    </xf>
    <xf numFmtId="0" fontId="2" fillId="0" borderId="0" xfId="0" applyFont="1" applyBorder="1"/>
    <xf numFmtId="164" fontId="2" fillId="0" borderId="0" xfId="1" applyFont="1" applyBorder="1"/>
    <xf numFmtId="10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4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164" fontId="3" fillId="0" borderId="0" xfId="1" applyFont="1" applyBorder="1" applyAlignment="1">
      <alignment horizontal="right"/>
    </xf>
    <xf numFmtId="10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164" fontId="3" fillId="0" borderId="0" xfId="1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164" fontId="2" fillId="0" borderId="0" xfId="1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64" fontId="4" fillId="0" borderId="0" xfId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1" applyFont="1" applyBorder="1" applyAlignment="1">
      <alignment horizontal="center"/>
    </xf>
    <xf numFmtId="0" fontId="9" fillId="0" borderId="7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164" fontId="5" fillId="0" borderId="11" xfId="1" applyFont="1" applyFill="1" applyBorder="1"/>
    <xf numFmtId="0" fontId="5" fillId="0" borderId="12" xfId="0" applyFont="1" applyBorder="1" applyAlignment="1">
      <alignment horizontal="center"/>
    </xf>
    <xf numFmtId="0" fontId="5" fillId="0" borderId="12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10" fontId="2" fillId="0" borderId="0" xfId="0" applyNumberFormat="1" applyFont="1"/>
    <xf numFmtId="164" fontId="5" fillId="0" borderId="3" xfId="1" quotePrefix="1" applyNumberFormat="1" applyFont="1" applyFill="1" applyBorder="1" applyAlignment="1">
      <alignment horizontal="right" vertical="center"/>
    </xf>
    <xf numFmtId="165" fontId="2" fillId="0" borderId="6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right" vertical="center"/>
    </xf>
    <xf numFmtId="164" fontId="2" fillId="0" borderId="0" xfId="0" applyNumberFormat="1" applyFont="1"/>
    <xf numFmtId="16" fontId="2" fillId="0" borderId="0" xfId="0" applyNumberFormat="1" applyFont="1"/>
    <xf numFmtId="10" fontId="3" fillId="0" borderId="18" xfId="2" applyNumberFormat="1" applyFont="1" applyBorder="1"/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164" fontId="10" fillId="0" borderId="0" xfId="1" applyFont="1" applyBorder="1"/>
    <xf numFmtId="0" fontId="10" fillId="0" borderId="0" xfId="0" applyFont="1" applyBorder="1" applyAlignment="1">
      <alignment horizontal="center"/>
    </xf>
    <xf numFmtId="164" fontId="10" fillId="0" borderId="0" xfId="1" applyFont="1" applyBorder="1" applyAlignment="1">
      <alignment horizontal="center"/>
    </xf>
    <xf numFmtId="0" fontId="10" fillId="0" borderId="0" xfId="0" applyFont="1"/>
    <xf numFmtId="164" fontId="10" fillId="0" borderId="0" xfId="1" applyFont="1"/>
    <xf numFmtId="10" fontId="10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/>
    </xf>
    <xf numFmtId="39" fontId="5" fillId="0" borderId="12" xfId="1" quotePrefix="1" applyNumberFormat="1" applyFont="1" applyBorder="1" applyAlignment="1">
      <alignment vertical="center"/>
    </xf>
    <xf numFmtId="0" fontId="9" fillId="0" borderId="12" xfId="0" applyFont="1" applyBorder="1" applyAlignment="1">
      <alignment horizontal="left"/>
    </xf>
    <xf numFmtId="0" fontId="9" fillId="0" borderId="3" xfId="0" applyFont="1" applyBorder="1" applyAlignment="1">
      <alignment horizontal="center" vertical="center"/>
    </xf>
    <xf numFmtId="164" fontId="9" fillId="0" borderId="3" xfId="1" applyFont="1" applyBorder="1"/>
    <xf numFmtId="0" fontId="10" fillId="0" borderId="12" xfId="0" applyFont="1" applyBorder="1"/>
    <xf numFmtId="164" fontId="10" fillId="0" borderId="12" xfId="1" applyFont="1" applyBorder="1"/>
    <xf numFmtId="10" fontId="10" fillId="0" borderId="12" xfId="0" applyNumberFormat="1" applyFont="1" applyBorder="1" applyAlignment="1">
      <alignment horizontal="center" vertical="center"/>
    </xf>
    <xf numFmtId="39" fontId="9" fillId="0" borderId="12" xfId="1" quotePrefix="1" applyNumberFormat="1" applyFont="1" applyBorder="1" applyAlignment="1">
      <alignment vertical="center"/>
    </xf>
    <xf numFmtId="0" fontId="10" fillId="0" borderId="12" xfId="0" applyFont="1" applyFill="1" applyBorder="1" applyAlignment="1">
      <alignment horizontal="center"/>
    </xf>
    <xf numFmtId="39" fontId="5" fillId="0" borderId="3" xfId="1" quotePrefix="1" applyNumberFormat="1" applyFont="1" applyBorder="1" applyAlignment="1">
      <alignment vertical="center"/>
    </xf>
    <xf numFmtId="39" fontId="5" fillId="0" borderId="11" xfId="1" quotePrefix="1" applyNumberFormat="1" applyFont="1" applyBorder="1" applyAlignment="1">
      <alignment vertical="center"/>
    </xf>
    <xf numFmtId="39" fontId="5" fillId="0" borderId="11" xfId="1" quotePrefix="1" applyNumberFormat="1" applyFont="1" applyBorder="1" applyAlignment="1">
      <alignment vertical="center"/>
    </xf>
    <xf numFmtId="0" fontId="9" fillId="0" borderId="5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right" vertical="center"/>
    </xf>
    <xf numFmtId="164" fontId="5" fillId="0" borderId="11" xfId="1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10" fillId="0" borderId="1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164" fontId="5" fillId="0" borderId="12" xfId="1" applyFont="1" applyFill="1" applyBorder="1" applyAlignment="1">
      <alignment horizontal="center" vertical="center"/>
    </xf>
    <xf numFmtId="164" fontId="5" fillId="0" borderId="13" xfId="1" applyFont="1" applyFill="1" applyBorder="1"/>
    <xf numFmtId="164" fontId="5" fillId="0" borderId="12" xfId="1" quotePrefix="1" applyFont="1" applyFill="1" applyBorder="1" applyAlignment="1">
      <alignment horizontal="right" vertical="center"/>
    </xf>
    <xf numFmtId="164" fontId="5" fillId="0" borderId="12" xfId="1" applyFont="1" applyFill="1" applyBorder="1" applyAlignment="1">
      <alignment horizontal="left" vertical="center"/>
    </xf>
    <xf numFmtId="164" fontId="5" fillId="0" borderId="13" xfId="1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164" fontId="2" fillId="0" borderId="12" xfId="1" applyFont="1" applyFill="1" applyBorder="1" applyAlignment="1">
      <alignment horizontal="left" vertical="center"/>
    </xf>
    <xf numFmtId="10" fontId="2" fillId="0" borderId="12" xfId="0" applyNumberFormat="1" applyFont="1" applyFill="1" applyBorder="1" applyAlignment="1">
      <alignment horizontal="left" vertical="center"/>
    </xf>
    <xf numFmtId="164" fontId="5" fillId="0" borderId="12" xfId="1" quotePrefix="1" applyFont="1" applyFill="1" applyBorder="1" applyAlignment="1">
      <alignment horizontal="left" vertical="center"/>
    </xf>
    <xf numFmtId="16" fontId="2" fillId="0" borderId="0" xfId="0" applyNumberFormat="1" applyFont="1" applyFill="1"/>
    <xf numFmtId="10" fontId="2" fillId="0" borderId="0" xfId="0" applyNumberFormat="1" applyFont="1" applyFill="1" applyAlignment="1">
      <alignment horizontal="center" vertical="center"/>
    </xf>
    <xf numFmtId="164" fontId="11" fillId="0" borderId="12" xfId="3" quotePrefix="1" applyNumberFormat="1" applyFill="1" applyBorder="1" applyAlignment="1" applyProtection="1">
      <alignment horizontal="right" vertical="center"/>
    </xf>
    <xf numFmtId="0" fontId="2" fillId="0" borderId="0" xfId="0" applyFont="1" applyFill="1" applyAlignment="1">
      <alignment horizontal="left" vertical="center"/>
    </xf>
    <xf numFmtId="16" fontId="2" fillId="0" borderId="0" xfId="0" applyNumberFormat="1" applyFont="1" applyFill="1" applyAlignment="1">
      <alignment horizontal="left" vertical="center"/>
    </xf>
    <xf numFmtId="164" fontId="2" fillId="0" borderId="0" xfId="1" applyFont="1" applyFill="1" applyAlignment="1">
      <alignment horizontal="left" vertical="center"/>
    </xf>
    <xf numFmtId="10" fontId="2" fillId="0" borderId="0" xfId="0" applyNumberFormat="1" applyFont="1" applyFill="1" applyAlignment="1">
      <alignment horizontal="left" vertic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1981200</xdr:colOff>
      <xdr:row>105</xdr:row>
      <xdr:rowOff>38100</xdr:rowOff>
    </xdr:from>
    <xdr:to>
      <xdr:col>1</xdr:col>
      <xdr:colOff>2762250</xdr:colOff>
      <xdr:row>109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1700" y="800100"/>
          <a:ext cx="7810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JGJ/8_Property,%20Plant%20and%20Equipment%20(Starting%202022)/2022_CIP%20Ledg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GF"/>
      <sheetName val="EE.M&amp;S"/>
      <sheetName val="20 %"/>
      <sheetName val="LDRRMF"/>
      <sheetName val="Completed JEVS"/>
    </sheetNames>
    <sheetDataSet>
      <sheetData sheetId="0"/>
      <sheetData sheetId="1"/>
      <sheetData sheetId="2"/>
      <sheetData sheetId="3">
        <row r="171">
          <cell r="W171">
            <v>657916.16000000003</v>
          </cell>
        </row>
        <row r="178">
          <cell r="G178"/>
        </row>
        <row r="204">
          <cell r="G204"/>
        </row>
        <row r="552">
          <cell r="G552">
            <v>499757.5</v>
          </cell>
        </row>
        <row r="727">
          <cell r="G727">
            <v>996474.75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..\..\..\8_Property,%20Plant%20and%20Equipment%20(Starting%202022)\2022_CIP%20Ledger.xlsx" TargetMode="External"/><Relationship Id="rId1" Type="http://schemas.openxmlformats.org/officeDocument/2006/relationships/hyperlink" Target="..\..\..\8_Property,%20Plant%20and%20Equipment%20(Starting%202022)\2022_CIP%20Ledger.xlsx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W226"/>
  <sheetViews>
    <sheetView tabSelected="1" topLeftCell="A122" zoomScale="40" zoomScaleNormal="40" workbookViewId="0">
      <selection activeCell="T1" sqref="T1:BA65536"/>
    </sheetView>
  </sheetViews>
  <sheetFormatPr defaultRowHeight="12" outlineLevelRow="2" outlineLevelCol="1" x14ac:dyDescent="0.2"/>
  <cols>
    <col min="1" max="1" width="2.85546875" style="1" customWidth="1"/>
    <col min="2" max="2" width="47.7109375" style="1" customWidth="1"/>
    <col min="3" max="3" width="21.28515625" style="1" customWidth="1"/>
    <col min="4" max="4" width="16.7109375" style="1" bestFit="1" customWidth="1"/>
    <col min="5" max="5" width="7.7109375" style="1" customWidth="1"/>
    <col min="6" max="6" width="10.5703125" style="1" customWidth="1"/>
    <col min="7" max="7" width="13.140625" style="3" hidden="1" customWidth="1" outlineLevel="1"/>
    <col min="8" max="8" width="9.5703125" style="7" customWidth="1" collapsed="1"/>
    <col min="9" max="9" width="15.7109375" style="1" customWidth="1"/>
    <col min="10" max="10" width="9.28515625" style="1" customWidth="1"/>
    <col min="11" max="11" width="15.85546875" style="3" customWidth="1" outlineLevel="1"/>
    <col min="12" max="12" width="14.7109375" style="1" hidden="1" customWidth="1"/>
    <col min="13" max="13" width="12.42578125" style="1" bestFit="1" customWidth="1"/>
    <col min="14" max="14" width="9.7109375" style="1" hidden="1" customWidth="1"/>
    <col min="15" max="15" width="9.85546875" style="1" hidden="1" customWidth="1"/>
    <col min="16" max="16" width="28.42578125" style="1" hidden="1" customWidth="1"/>
    <col min="17" max="18" width="12.5703125" style="3" hidden="1" customWidth="1"/>
    <col min="19" max="19" width="16.7109375" style="1" hidden="1" customWidth="1"/>
    <col min="20" max="20" width="27.140625" style="1" hidden="1" customWidth="1"/>
    <col min="21" max="22" width="0" style="1" hidden="1" customWidth="1"/>
    <col min="23" max="23" width="2.85546875" style="1" hidden="1" customWidth="1"/>
    <col min="24" max="24" width="47.7109375" style="1" hidden="1" customWidth="1"/>
    <col min="25" max="25" width="21.28515625" style="1" hidden="1" customWidth="1"/>
    <col min="26" max="26" width="13.42578125" style="1" hidden="1" customWidth="1"/>
    <col min="27" max="27" width="7.7109375" style="1" hidden="1" customWidth="1"/>
    <col min="28" max="28" width="10.5703125" style="1" hidden="1" customWidth="1"/>
    <col min="29" max="29" width="13.140625" style="3" hidden="1" customWidth="1" outlineLevel="1"/>
    <col min="30" max="30" width="9.5703125" style="7" hidden="1" customWidth="1"/>
    <col min="31" max="31" width="13.42578125" style="1" hidden="1" customWidth="1"/>
    <col min="32" max="32" width="9.28515625" style="1" hidden="1" customWidth="1"/>
    <col min="33" max="33" width="15.85546875" style="3" hidden="1" customWidth="1" outlineLevel="1"/>
    <col min="34" max="34" width="14.7109375" style="1" hidden="1" customWidth="1" collapsed="1"/>
    <col min="35" max="35" width="0" style="1" hidden="1" customWidth="1"/>
    <col min="36" max="36" width="9.7109375" style="1" hidden="1" customWidth="1"/>
    <col min="37" max="37" width="0" style="1" hidden="1" customWidth="1"/>
    <col min="38" max="38" width="28.42578125" style="1" hidden="1" customWidth="1"/>
    <col min="39" max="39" width="12.5703125" style="3" hidden="1" customWidth="1"/>
    <col min="40" max="40" width="16.7109375" style="1" hidden="1" customWidth="1"/>
    <col min="41" max="53" width="0" style="1" hidden="1" customWidth="1"/>
    <col min="54" max="16384" width="9.140625" style="1"/>
  </cols>
  <sheetData>
    <row r="1" spans="1:49" hidden="1" x14ac:dyDescent="0.2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X1" s="2" t="s">
        <v>0</v>
      </c>
      <c r="Y1" s="2"/>
      <c r="Z1" s="2"/>
      <c r="AA1" s="2"/>
      <c r="AB1" s="2"/>
      <c r="AC1" s="2"/>
      <c r="AD1" s="2"/>
      <c r="AE1" s="2"/>
      <c r="AF1" s="2"/>
      <c r="AG1" s="2"/>
      <c r="AH1" s="2"/>
      <c r="AW1" s="1" t="s">
        <v>1</v>
      </c>
    </row>
    <row r="2" spans="1:49" hidden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W2" s="1" t="s">
        <v>1</v>
      </c>
    </row>
    <row r="3" spans="1:49" hidden="1" x14ac:dyDescent="0.2">
      <c r="B3" s="5"/>
      <c r="C3" s="5"/>
      <c r="D3" s="5"/>
      <c r="E3" s="5"/>
      <c r="F3" s="5"/>
      <c r="G3" s="6"/>
      <c r="I3" s="5"/>
      <c r="J3" s="5"/>
      <c r="K3" s="6"/>
      <c r="L3" s="5"/>
      <c r="X3" s="5"/>
      <c r="Y3" s="5"/>
      <c r="Z3" s="5"/>
      <c r="AA3" s="5"/>
      <c r="AB3" s="5"/>
      <c r="AC3" s="6"/>
      <c r="AE3" s="5"/>
      <c r="AF3" s="5"/>
      <c r="AG3" s="6"/>
      <c r="AH3" s="5"/>
      <c r="AW3" s="1" t="s">
        <v>1</v>
      </c>
    </row>
    <row r="4" spans="1:49" hidden="1" x14ac:dyDescent="0.2">
      <c r="B4" s="8" t="s">
        <v>2</v>
      </c>
      <c r="C4" s="8"/>
      <c r="D4" s="8"/>
      <c r="E4" s="8"/>
      <c r="F4" s="8"/>
      <c r="G4" s="8"/>
      <c r="H4" s="8"/>
      <c r="I4" s="8"/>
      <c r="J4" s="8"/>
      <c r="K4" s="8"/>
      <c r="L4" s="8"/>
      <c r="X4" s="8" t="s">
        <v>3</v>
      </c>
      <c r="Y4" s="8"/>
      <c r="Z4" s="8"/>
      <c r="AA4" s="8"/>
      <c r="AB4" s="8"/>
      <c r="AC4" s="8"/>
      <c r="AD4" s="8"/>
      <c r="AE4" s="8"/>
      <c r="AF4" s="8"/>
      <c r="AG4" s="8"/>
      <c r="AH4" s="8"/>
      <c r="AW4" s="1" t="s">
        <v>1</v>
      </c>
    </row>
    <row r="5" spans="1:49" hidden="1" x14ac:dyDescent="0.2">
      <c r="B5" s="9" t="s">
        <v>4</v>
      </c>
      <c r="C5" s="9"/>
      <c r="D5" s="9"/>
      <c r="E5" s="9"/>
      <c r="F5" s="9"/>
      <c r="G5" s="9"/>
      <c r="H5" s="9"/>
      <c r="I5" s="9"/>
      <c r="J5" s="9"/>
      <c r="K5" s="9"/>
      <c r="L5" s="9"/>
      <c r="X5" s="9" t="s">
        <v>5</v>
      </c>
      <c r="Y5" s="9"/>
      <c r="Z5" s="9"/>
      <c r="AA5" s="9"/>
      <c r="AB5" s="9"/>
      <c r="AC5" s="9"/>
      <c r="AD5" s="9"/>
      <c r="AE5" s="9"/>
      <c r="AF5" s="9"/>
      <c r="AG5" s="9"/>
      <c r="AH5" s="9"/>
      <c r="AW5" s="1" t="s">
        <v>1</v>
      </c>
    </row>
    <row r="6" spans="1:49" hidden="1" x14ac:dyDescent="0.2">
      <c r="B6" s="10"/>
      <c r="C6" s="10"/>
      <c r="D6" s="10"/>
      <c r="E6" s="10"/>
      <c r="F6" s="10"/>
      <c r="G6" s="11"/>
      <c r="H6" s="12"/>
      <c r="I6" s="10"/>
      <c r="J6" s="10"/>
      <c r="K6" s="11"/>
      <c r="L6" s="10"/>
      <c r="X6" s="10"/>
      <c r="Y6" s="10"/>
      <c r="Z6" s="10"/>
      <c r="AA6" s="10"/>
      <c r="AB6" s="10"/>
      <c r="AC6" s="11"/>
      <c r="AD6" s="12"/>
      <c r="AE6" s="10"/>
      <c r="AF6" s="10"/>
      <c r="AG6" s="11"/>
      <c r="AH6" s="10"/>
      <c r="AW6" s="1" t="s">
        <v>1</v>
      </c>
    </row>
    <row r="7" spans="1:49" hidden="1" x14ac:dyDescent="0.2">
      <c r="B7" s="1" t="s">
        <v>6</v>
      </c>
      <c r="X7" s="1" t="s">
        <v>6</v>
      </c>
      <c r="AW7" s="1" t="s">
        <v>1</v>
      </c>
    </row>
    <row r="8" spans="1:49" hidden="1" x14ac:dyDescent="0.2">
      <c r="AW8" s="1" t="s">
        <v>1</v>
      </c>
    </row>
    <row r="9" spans="1:49" ht="12" hidden="1" customHeight="1" x14ac:dyDescent="0.2">
      <c r="A9" s="13"/>
      <c r="B9" s="14" t="s">
        <v>7</v>
      </c>
      <c r="C9" s="15" t="s">
        <v>8</v>
      </c>
      <c r="D9" s="15" t="s">
        <v>9</v>
      </c>
      <c r="E9" s="16" t="s">
        <v>10</v>
      </c>
      <c r="F9" s="15" t="s">
        <v>11</v>
      </c>
      <c r="G9" s="17" t="s">
        <v>12</v>
      </c>
      <c r="H9" s="18" t="s">
        <v>13</v>
      </c>
      <c r="I9" s="19"/>
      <c r="J9" s="20" t="s">
        <v>14</v>
      </c>
      <c r="K9" s="21" t="s">
        <v>15</v>
      </c>
      <c r="L9" s="15"/>
      <c r="N9" s="22" t="s">
        <v>16</v>
      </c>
      <c r="O9" s="22" t="s">
        <v>17</v>
      </c>
      <c r="P9" s="22" t="s">
        <v>18</v>
      </c>
      <c r="Q9" s="22" t="s">
        <v>19</v>
      </c>
      <c r="R9" s="22" t="s">
        <v>20</v>
      </c>
      <c r="S9" s="22" t="s">
        <v>21</v>
      </c>
      <c r="T9" s="23" t="s">
        <v>22</v>
      </c>
      <c r="W9" s="13"/>
      <c r="X9" s="14" t="s">
        <v>7</v>
      </c>
      <c r="Y9" s="15" t="s">
        <v>23</v>
      </c>
      <c r="Z9" s="15" t="s">
        <v>9</v>
      </c>
      <c r="AA9" s="16" t="s">
        <v>10</v>
      </c>
      <c r="AB9" s="15" t="s">
        <v>11</v>
      </c>
      <c r="AC9" s="17" t="s">
        <v>12</v>
      </c>
      <c r="AD9" s="18" t="s">
        <v>13</v>
      </c>
      <c r="AE9" s="19"/>
      <c r="AF9" s="20" t="s">
        <v>14</v>
      </c>
      <c r="AG9" s="21" t="s">
        <v>15</v>
      </c>
      <c r="AH9" s="15"/>
      <c r="AJ9" s="22" t="s">
        <v>16</v>
      </c>
      <c r="AK9" s="22" t="s">
        <v>17</v>
      </c>
      <c r="AL9" s="22" t="s">
        <v>18</v>
      </c>
      <c r="AM9" s="22" t="s">
        <v>19</v>
      </c>
      <c r="AN9" s="22" t="s">
        <v>21</v>
      </c>
      <c r="AW9" s="1" t="s">
        <v>1</v>
      </c>
    </row>
    <row r="10" spans="1:49" hidden="1" x14ac:dyDescent="0.2">
      <c r="A10" s="24"/>
      <c r="B10" s="25"/>
      <c r="C10" s="26"/>
      <c r="D10" s="26" t="s">
        <v>24</v>
      </c>
      <c r="E10" s="27"/>
      <c r="F10" s="26" t="s">
        <v>25</v>
      </c>
      <c r="G10" s="28" t="s">
        <v>19</v>
      </c>
      <c r="H10" s="29" t="s">
        <v>26</v>
      </c>
      <c r="I10" s="26" t="s">
        <v>27</v>
      </c>
      <c r="J10" s="26" t="s">
        <v>28</v>
      </c>
      <c r="K10" s="30"/>
      <c r="L10" s="26" t="s">
        <v>22</v>
      </c>
      <c r="W10" s="24"/>
      <c r="X10" s="25"/>
      <c r="Y10" s="26"/>
      <c r="Z10" s="26" t="s">
        <v>24</v>
      </c>
      <c r="AA10" s="27"/>
      <c r="AB10" s="26" t="s">
        <v>25</v>
      </c>
      <c r="AC10" s="28" t="s">
        <v>19</v>
      </c>
      <c r="AD10" s="29" t="s">
        <v>26</v>
      </c>
      <c r="AE10" s="26" t="s">
        <v>27</v>
      </c>
      <c r="AF10" s="26" t="s">
        <v>28</v>
      </c>
      <c r="AG10" s="30"/>
      <c r="AH10" s="26" t="s">
        <v>22</v>
      </c>
      <c r="AW10" s="1" t="s">
        <v>1</v>
      </c>
    </row>
    <row r="11" spans="1:49" hidden="1" x14ac:dyDescent="0.2">
      <c r="A11" s="31"/>
      <c r="B11" s="32"/>
      <c r="C11" s="33"/>
      <c r="D11" s="33"/>
      <c r="E11" s="33"/>
      <c r="F11" s="34" t="s">
        <v>17</v>
      </c>
      <c r="G11" s="35"/>
      <c r="H11" s="36" t="s">
        <v>25</v>
      </c>
      <c r="I11" s="34" t="s">
        <v>29</v>
      </c>
      <c r="J11" s="34" t="s">
        <v>30</v>
      </c>
      <c r="K11" s="37"/>
      <c r="L11" s="33"/>
      <c r="W11" s="31"/>
      <c r="X11" s="32"/>
      <c r="Y11" s="33"/>
      <c r="Z11" s="33"/>
      <c r="AA11" s="33"/>
      <c r="AB11" s="34" t="s">
        <v>17</v>
      </c>
      <c r="AC11" s="35"/>
      <c r="AD11" s="36" t="s">
        <v>25</v>
      </c>
      <c r="AE11" s="34" t="s">
        <v>29</v>
      </c>
      <c r="AF11" s="34" t="s">
        <v>30</v>
      </c>
      <c r="AG11" s="37"/>
      <c r="AH11" s="33"/>
      <c r="AW11" s="1" t="s">
        <v>1</v>
      </c>
    </row>
    <row r="12" spans="1:49" hidden="1" x14ac:dyDescent="0.2">
      <c r="A12" s="38" t="s">
        <v>31</v>
      </c>
      <c r="B12" s="39" t="s">
        <v>32</v>
      </c>
      <c r="C12" s="40"/>
      <c r="D12" s="41"/>
      <c r="E12" s="40"/>
      <c r="F12" s="42"/>
      <c r="G12" s="43"/>
      <c r="H12" s="44"/>
      <c r="I12" s="41"/>
      <c r="J12" s="42"/>
      <c r="K12" s="43"/>
      <c r="L12" s="43"/>
      <c r="W12" s="38" t="s">
        <v>31</v>
      </c>
      <c r="X12" s="39" t="s">
        <v>33</v>
      </c>
      <c r="Y12" s="40"/>
      <c r="Z12" s="40"/>
      <c r="AA12" s="40"/>
      <c r="AB12" s="42"/>
      <c r="AC12" s="43"/>
      <c r="AD12" s="44"/>
      <c r="AE12" s="42"/>
      <c r="AF12" s="42"/>
      <c r="AG12" s="43"/>
      <c r="AH12" s="40"/>
      <c r="AW12" s="1" t="s">
        <v>1</v>
      </c>
    </row>
    <row r="13" spans="1:49" ht="15" hidden="1" customHeight="1" outlineLevel="1" x14ac:dyDescent="0.2">
      <c r="A13" s="45">
        <v>1</v>
      </c>
      <c r="B13" s="45" t="s">
        <v>34</v>
      </c>
      <c r="C13" s="46" t="s">
        <v>35</v>
      </c>
      <c r="D13" s="47">
        <v>300000</v>
      </c>
      <c r="E13" s="48"/>
      <c r="F13" s="48"/>
      <c r="G13" s="49"/>
      <c r="H13" s="50">
        <f>I13/D13</f>
        <v>0</v>
      </c>
      <c r="I13" s="51"/>
      <c r="J13" s="48"/>
      <c r="K13" s="49">
        <f>D13-I13</f>
        <v>300000</v>
      </c>
      <c r="L13" s="52"/>
      <c r="W13" s="53" t="s">
        <v>36</v>
      </c>
      <c r="X13" s="54" t="s">
        <v>37</v>
      </c>
      <c r="Y13" s="55"/>
      <c r="Z13" s="56"/>
      <c r="AA13" s="57"/>
      <c r="AB13" s="57"/>
      <c r="AC13" s="57"/>
      <c r="AD13" s="58"/>
      <c r="AE13" s="57"/>
      <c r="AF13" s="57"/>
      <c r="AG13" s="57"/>
      <c r="AH13" s="59"/>
      <c r="AW13" s="1" t="s">
        <v>1</v>
      </c>
    </row>
    <row r="14" spans="1:49" ht="15" hidden="1" customHeight="1" outlineLevel="1" x14ac:dyDescent="0.2">
      <c r="A14" s="45">
        <v>2</v>
      </c>
      <c r="B14" s="45" t="s">
        <v>38</v>
      </c>
      <c r="C14" s="46" t="s">
        <v>39</v>
      </c>
      <c r="D14" s="60">
        <v>300000</v>
      </c>
      <c r="E14" s="48"/>
      <c r="F14" s="48"/>
      <c r="G14" s="49"/>
      <c r="H14" s="50">
        <v>1</v>
      </c>
      <c r="I14" s="61">
        <v>299563</v>
      </c>
      <c r="J14" s="48"/>
      <c r="K14" s="49">
        <f t="shared" ref="K14:K23" si="0">D14-I14</f>
        <v>437</v>
      </c>
      <c r="L14" s="62" t="s">
        <v>40</v>
      </c>
      <c r="W14" s="63">
        <v>1</v>
      </c>
      <c r="X14" s="64" t="s">
        <v>41</v>
      </c>
      <c r="Y14" s="65" t="s">
        <v>42</v>
      </c>
      <c r="Z14" s="65"/>
      <c r="AA14" s="65"/>
      <c r="AB14" s="65"/>
      <c r="AC14" s="65"/>
      <c r="AD14" s="65"/>
      <c r="AE14" s="65"/>
      <c r="AF14" s="48"/>
      <c r="AG14" s="49"/>
      <c r="AH14" s="66"/>
      <c r="AW14" s="1" t="s">
        <v>1</v>
      </c>
    </row>
    <row r="15" spans="1:49" ht="15" hidden="1" customHeight="1" outlineLevel="1" x14ac:dyDescent="0.2">
      <c r="A15" s="45">
        <v>3</v>
      </c>
      <c r="B15" s="45" t="s">
        <v>43</v>
      </c>
      <c r="C15" s="46" t="s">
        <v>44</v>
      </c>
      <c r="D15" s="60">
        <v>200000</v>
      </c>
      <c r="E15" s="48"/>
      <c r="F15" s="48"/>
      <c r="G15" s="49"/>
      <c r="H15" s="50">
        <f t="shared" ref="H15:H20" si="1">I15/D15</f>
        <v>0</v>
      </c>
      <c r="I15" s="61"/>
      <c r="J15" s="48"/>
      <c r="K15" s="49">
        <f t="shared" si="0"/>
        <v>200000</v>
      </c>
      <c r="L15" s="52"/>
      <c r="W15" s="63"/>
      <c r="X15" s="67" t="s">
        <v>45</v>
      </c>
      <c r="Y15" s="68"/>
      <c r="Z15" s="68"/>
      <c r="AA15" s="68"/>
      <c r="AB15" s="68"/>
      <c r="AC15" s="68"/>
      <c r="AD15" s="68"/>
      <c r="AE15" s="68"/>
      <c r="AF15" s="48"/>
      <c r="AG15" s="49"/>
      <c r="AH15" s="66"/>
      <c r="AW15" s="1" t="s">
        <v>1</v>
      </c>
    </row>
    <row r="16" spans="1:49" ht="15" hidden="1" customHeight="1" outlineLevel="1" x14ac:dyDescent="0.2">
      <c r="A16" s="45">
        <v>4</v>
      </c>
      <c r="B16" s="45" t="s">
        <v>46</v>
      </c>
      <c r="C16" s="46" t="s">
        <v>47</v>
      </c>
      <c r="D16" s="60">
        <v>300000</v>
      </c>
      <c r="E16" s="48"/>
      <c r="F16" s="48"/>
      <c r="G16" s="49"/>
      <c r="H16" s="50">
        <f t="shared" si="1"/>
        <v>0</v>
      </c>
      <c r="I16" s="61"/>
      <c r="J16" s="48"/>
      <c r="K16" s="49">
        <f t="shared" si="0"/>
        <v>300000</v>
      </c>
      <c r="L16" s="52"/>
      <c r="W16" s="63"/>
      <c r="X16" s="69"/>
      <c r="Y16" s="46"/>
      <c r="Z16" s="60"/>
      <c r="AA16" s="48"/>
      <c r="AB16" s="48"/>
      <c r="AC16" s="49"/>
      <c r="AD16" s="50"/>
      <c r="AE16" s="61"/>
      <c r="AF16" s="48"/>
      <c r="AG16" s="49"/>
      <c r="AH16" s="66"/>
      <c r="AW16" s="1" t="s">
        <v>1</v>
      </c>
    </row>
    <row r="17" spans="1:49" ht="15" hidden="1" customHeight="1" outlineLevel="1" x14ac:dyDescent="0.2">
      <c r="A17" s="45">
        <v>5</v>
      </c>
      <c r="B17" s="45" t="s">
        <v>48</v>
      </c>
      <c r="C17" s="46" t="s">
        <v>49</v>
      </c>
      <c r="D17" s="60">
        <v>300000</v>
      </c>
      <c r="E17" s="48"/>
      <c r="F17" s="48"/>
      <c r="G17" s="49"/>
      <c r="H17" s="50">
        <f t="shared" si="1"/>
        <v>0.87739333333333336</v>
      </c>
      <c r="I17" s="61">
        <v>263218</v>
      </c>
      <c r="J17" s="48"/>
      <c r="K17" s="49">
        <f t="shared" si="0"/>
        <v>36782</v>
      </c>
      <c r="L17" s="52"/>
      <c r="W17" s="63"/>
      <c r="X17" s="69"/>
      <c r="Y17" s="46"/>
      <c r="Z17" s="60"/>
      <c r="AA17" s="48"/>
      <c r="AB17" s="48"/>
      <c r="AC17" s="49"/>
      <c r="AD17" s="50"/>
      <c r="AE17" s="61"/>
      <c r="AF17" s="48"/>
      <c r="AG17" s="49"/>
      <c r="AH17" s="66"/>
      <c r="AW17" s="1" t="s">
        <v>1</v>
      </c>
    </row>
    <row r="18" spans="1:49" ht="15" hidden="1" customHeight="1" outlineLevel="1" x14ac:dyDescent="0.2">
      <c r="A18" s="45">
        <v>6</v>
      </c>
      <c r="B18" s="45" t="s">
        <v>50</v>
      </c>
      <c r="C18" s="46" t="s">
        <v>51</v>
      </c>
      <c r="D18" s="60">
        <v>300000</v>
      </c>
      <c r="E18" s="48"/>
      <c r="F18" s="48"/>
      <c r="G18" s="49"/>
      <c r="H18" s="50">
        <f t="shared" si="1"/>
        <v>0</v>
      </c>
      <c r="I18" s="51"/>
      <c r="J18" s="48"/>
      <c r="K18" s="49">
        <f t="shared" si="0"/>
        <v>300000</v>
      </c>
      <c r="L18" s="52"/>
      <c r="W18" s="63"/>
      <c r="X18" s="69"/>
      <c r="Y18" s="46"/>
      <c r="Z18" s="70"/>
      <c r="AA18" s="71"/>
      <c r="AB18" s="71"/>
      <c r="AC18" s="72"/>
      <c r="AD18" s="73"/>
      <c r="AE18" s="61"/>
      <c r="AF18" s="71"/>
      <c r="AG18" s="72"/>
      <c r="AH18" s="74"/>
      <c r="AW18" s="1" t="s">
        <v>1</v>
      </c>
    </row>
    <row r="19" spans="1:49" ht="15" hidden="1" customHeight="1" outlineLevel="1" x14ac:dyDescent="0.2">
      <c r="A19" s="45">
        <v>7</v>
      </c>
      <c r="B19" s="45" t="s">
        <v>52</v>
      </c>
      <c r="C19" s="75" t="s">
        <v>39</v>
      </c>
      <c r="D19" s="76">
        <v>100000</v>
      </c>
      <c r="E19" s="48"/>
      <c r="F19" s="48"/>
      <c r="G19" s="49"/>
      <c r="H19" s="50">
        <f t="shared" si="1"/>
        <v>0.99614999999999998</v>
      </c>
      <c r="I19" s="51">
        <f>Q19</f>
        <v>99615</v>
      </c>
      <c r="J19" s="48"/>
      <c r="K19" s="49">
        <f t="shared" si="0"/>
        <v>385</v>
      </c>
      <c r="L19" s="62" t="s">
        <v>40</v>
      </c>
      <c r="M19" s="1" t="s">
        <v>53</v>
      </c>
      <c r="N19" s="1">
        <v>74246273</v>
      </c>
      <c r="O19" s="1" t="s">
        <v>54</v>
      </c>
      <c r="P19" s="1" t="s">
        <v>55</v>
      </c>
      <c r="Q19" s="3">
        <v>99615</v>
      </c>
      <c r="T19" s="1" t="s">
        <v>56</v>
      </c>
      <c r="W19" s="63"/>
      <c r="X19" s="69"/>
      <c r="Y19" s="46"/>
      <c r="Z19" s="60"/>
      <c r="AA19" s="48"/>
      <c r="AB19" s="48"/>
      <c r="AC19" s="49"/>
      <c r="AD19" s="50"/>
      <c r="AE19" s="61"/>
      <c r="AF19" s="48"/>
      <c r="AG19" s="49"/>
      <c r="AH19" s="66"/>
      <c r="AW19" s="1" t="s">
        <v>1</v>
      </c>
    </row>
    <row r="20" spans="1:49" ht="15" hidden="1" customHeight="1" outlineLevel="1" x14ac:dyDescent="0.2">
      <c r="A20" s="45">
        <v>8</v>
      </c>
      <c r="B20" s="45" t="s">
        <v>57</v>
      </c>
      <c r="C20" s="75" t="s">
        <v>58</v>
      </c>
      <c r="D20" s="76">
        <v>200000</v>
      </c>
      <c r="E20" s="48"/>
      <c r="F20" s="48"/>
      <c r="G20" s="49"/>
      <c r="H20" s="50">
        <f t="shared" si="1"/>
        <v>0.99199999999999999</v>
      </c>
      <c r="I20" s="51">
        <f>Q20+Q21</f>
        <v>198400</v>
      </c>
      <c r="J20" s="48"/>
      <c r="K20" s="49">
        <f t="shared" si="0"/>
        <v>1600</v>
      </c>
      <c r="L20" s="62" t="s">
        <v>40</v>
      </c>
      <c r="M20" s="1" t="s">
        <v>59</v>
      </c>
      <c r="N20" s="1">
        <v>74246248</v>
      </c>
      <c r="O20" s="1" t="s">
        <v>60</v>
      </c>
      <c r="P20" s="1" t="s">
        <v>55</v>
      </c>
      <c r="Q20" s="3">
        <v>168320</v>
      </c>
      <c r="W20" s="63"/>
      <c r="X20" s="69"/>
      <c r="Y20" s="46"/>
      <c r="Z20" s="60"/>
      <c r="AA20" s="48"/>
      <c r="AB20" s="48"/>
      <c r="AC20" s="49"/>
      <c r="AD20" s="50"/>
      <c r="AE20" s="61"/>
      <c r="AF20" s="48"/>
      <c r="AG20" s="49"/>
      <c r="AH20" s="66"/>
      <c r="AW20" s="1" t="s">
        <v>1</v>
      </c>
    </row>
    <row r="21" spans="1:49" ht="15" hidden="1" customHeight="1" outlineLevel="1" x14ac:dyDescent="0.2">
      <c r="A21" s="45">
        <v>9</v>
      </c>
      <c r="B21" s="45" t="s">
        <v>61</v>
      </c>
      <c r="C21" s="75" t="s">
        <v>62</v>
      </c>
      <c r="D21" s="76">
        <v>100000</v>
      </c>
      <c r="E21" s="48"/>
      <c r="F21" s="48"/>
      <c r="G21" s="49"/>
      <c r="H21" s="50">
        <v>1</v>
      </c>
      <c r="I21" s="51">
        <f>99865.5</f>
        <v>99865.5</v>
      </c>
      <c r="J21" s="48"/>
      <c r="K21" s="49">
        <f t="shared" si="0"/>
        <v>134.5</v>
      </c>
      <c r="L21" s="62" t="s">
        <v>40</v>
      </c>
      <c r="M21" s="1" t="s">
        <v>59</v>
      </c>
      <c r="N21" s="1">
        <v>74246270</v>
      </c>
      <c r="O21" s="77" t="s">
        <v>63</v>
      </c>
      <c r="P21" s="1" t="s">
        <v>64</v>
      </c>
      <c r="Q21" s="3">
        <v>30080</v>
      </c>
      <c r="R21" s="3">
        <f>1342.86+268.57</f>
        <v>1611.4299999999998</v>
      </c>
      <c r="T21" s="1" t="s">
        <v>65</v>
      </c>
      <c r="W21" s="78"/>
      <c r="X21" s="79"/>
      <c r="Y21" s="65"/>
      <c r="Z21" s="80"/>
      <c r="AA21" s="81"/>
      <c r="AB21" s="81"/>
      <c r="AC21" s="82"/>
      <c r="AD21" s="83"/>
      <c r="AE21" s="84"/>
      <c r="AF21" s="81"/>
      <c r="AG21" s="85"/>
      <c r="AH21" s="81"/>
      <c r="AW21" s="1" t="s">
        <v>1</v>
      </c>
    </row>
    <row r="22" spans="1:49" ht="15" hidden="1" customHeight="1" outlineLevel="1" x14ac:dyDescent="0.2">
      <c r="A22" s="45">
        <v>10</v>
      </c>
      <c r="B22" s="45" t="s">
        <v>66</v>
      </c>
      <c r="C22" s="75" t="s">
        <v>67</v>
      </c>
      <c r="D22" s="76">
        <v>150000</v>
      </c>
      <c r="E22" s="48"/>
      <c r="F22" s="48"/>
      <c r="G22" s="49"/>
      <c r="H22" s="50">
        <v>1</v>
      </c>
      <c r="I22" s="51">
        <f>+Q22</f>
        <v>149578.75</v>
      </c>
      <c r="J22" s="48"/>
      <c r="K22" s="49">
        <f t="shared" si="0"/>
        <v>421.25</v>
      </c>
      <c r="L22" s="62" t="s">
        <v>40</v>
      </c>
      <c r="N22" s="1">
        <v>74246245</v>
      </c>
      <c r="O22" s="77" t="s">
        <v>68</v>
      </c>
      <c r="P22" s="1" t="s">
        <v>55</v>
      </c>
      <c r="Q22" s="3">
        <v>149578.75</v>
      </c>
      <c r="W22" s="78"/>
      <c r="X22" s="79"/>
      <c r="Y22" s="68"/>
      <c r="Z22" s="86"/>
      <c r="AA22" s="87"/>
      <c r="AB22" s="87"/>
      <c r="AC22" s="88"/>
      <c r="AD22" s="89"/>
      <c r="AE22" s="90"/>
      <c r="AF22" s="87"/>
      <c r="AG22" s="91"/>
      <c r="AH22" s="87"/>
      <c r="AW22" s="1" t="s">
        <v>1</v>
      </c>
    </row>
    <row r="23" spans="1:49" ht="15" hidden="1" customHeight="1" outlineLevel="1" x14ac:dyDescent="0.2">
      <c r="A23" s="45">
        <v>11</v>
      </c>
      <c r="B23" s="45" t="s">
        <v>69</v>
      </c>
      <c r="C23" s="75" t="s">
        <v>70</v>
      </c>
      <c r="D23" s="76">
        <v>300000</v>
      </c>
      <c r="E23" s="48"/>
      <c r="F23" s="48"/>
      <c r="G23" s="49"/>
      <c r="H23" s="50">
        <f>I23/D23</f>
        <v>0</v>
      </c>
      <c r="I23" s="51"/>
      <c r="J23" s="48"/>
      <c r="K23" s="49">
        <f t="shared" si="0"/>
        <v>300000</v>
      </c>
      <c r="L23" s="52"/>
      <c r="W23" s="63"/>
      <c r="X23" s="69"/>
      <c r="Y23" s="46"/>
      <c r="Z23" s="60"/>
      <c r="AA23" s="48"/>
      <c r="AB23" s="48"/>
      <c r="AC23" s="49"/>
      <c r="AD23" s="50"/>
      <c r="AE23" s="61"/>
      <c r="AF23" s="48"/>
      <c r="AG23" s="49"/>
      <c r="AH23" s="66"/>
      <c r="AW23" s="1" t="s">
        <v>1</v>
      </c>
    </row>
    <row r="24" spans="1:49" ht="15" hidden="1" customHeight="1" collapsed="1" x14ac:dyDescent="0.2">
      <c r="A24" s="92"/>
      <c r="B24" s="93" t="s">
        <v>71</v>
      </c>
      <c r="C24" s="94"/>
      <c r="D24" s="95">
        <f>SUM(D13:D23)</f>
        <v>2550000</v>
      </c>
      <c r="E24" s="96"/>
      <c r="F24" s="96"/>
      <c r="G24" s="97"/>
      <c r="H24" s="98"/>
      <c r="I24" s="99">
        <f>SUM(I13:I23)</f>
        <v>1110240.25</v>
      </c>
      <c r="J24" s="96"/>
      <c r="K24" s="100">
        <f>D24-I24</f>
        <v>1439759.75</v>
      </c>
      <c r="L24" s="101">
        <f>I24/D24</f>
        <v>0.43538833333333332</v>
      </c>
      <c r="W24" s="78"/>
      <c r="X24" s="79"/>
      <c r="Y24" s="65"/>
      <c r="Z24" s="80"/>
      <c r="AA24" s="81"/>
      <c r="AB24" s="81"/>
      <c r="AC24" s="102"/>
      <c r="AD24" s="83"/>
      <c r="AE24" s="84"/>
      <c r="AF24" s="81"/>
      <c r="AG24" s="85"/>
      <c r="AH24" s="81"/>
      <c r="AW24" s="1" t="s">
        <v>1</v>
      </c>
    </row>
    <row r="25" spans="1:49" s="111" customFormat="1" ht="15" hidden="1" customHeight="1" x14ac:dyDescent="0.2">
      <c r="A25" s="103"/>
      <c r="B25" s="104"/>
      <c r="C25" s="105"/>
      <c r="D25" s="106"/>
      <c r="E25" s="107"/>
      <c r="F25" s="107"/>
      <c r="G25" s="108"/>
      <c r="H25" s="109"/>
      <c r="I25" s="61"/>
      <c r="J25" s="107"/>
      <c r="K25" s="108"/>
      <c r="L25" s="110"/>
      <c r="Q25" s="112"/>
      <c r="R25" s="112"/>
      <c r="W25" s="78"/>
      <c r="X25" s="79"/>
      <c r="Y25" s="68"/>
      <c r="Z25" s="86"/>
      <c r="AA25" s="87"/>
      <c r="AB25" s="87"/>
      <c r="AC25" s="113"/>
      <c r="AD25" s="89"/>
      <c r="AE25" s="90"/>
      <c r="AF25" s="87"/>
      <c r="AG25" s="91"/>
      <c r="AH25" s="87"/>
      <c r="AM25" s="112"/>
      <c r="AW25" s="1" t="s">
        <v>1</v>
      </c>
    </row>
    <row r="26" spans="1:49" ht="15" hidden="1" customHeight="1" x14ac:dyDescent="0.2">
      <c r="A26" s="114" t="s">
        <v>72</v>
      </c>
      <c r="B26" s="115"/>
      <c r="C26" s="75"/>
      <c r="D26" s="76"/>
      <c r="E26" s="48"/>
      <c r="F26" s="48"/>
      <c r="G26" s="49"/>
      <c r="H26" s="50"/>
      <c r="I26" s="51"/>
      <c r="J26" s="48"/>
      <c r="K26" s="49"/>
      <c r="L26" s="66"/>
      <c r="W26" s="63"/>
      <c r="X26" s="69"/>
      <c r="Y26" s="46"/>
      <c r="Z26" s="60"/>
      <c r="AA26" s="48"/>
      <c r="AB26" s="48"/>
      <c r="AC26" s="49"/>
      <c r="AD26" s="50"/>
      <c r="AE26" s="61"/>
      <c r="AF26" s="48"/>
      <c r="AG26" s="49"/>
      <c r="AH26" s="66"/>
      <c r="AW26" s="1" t="s">
        <v>1</v>
      </c>
    </row>
    <row r="27" spans="1:49" ht="15" hidden="1" customHeight="1" outlineLevel="1" x14ac:dyDescent="0.2">
      <c r="A27" s="116">
        <v>12</v>
      </c>
      <c r="B27" s="116" t="s">
        <v>73</v>
      </c>
      <c r="C27" s="75"/>
      <c r="D27" s="76">
        <v>1164600</v>
      </c>
      <c r="E27" s="48"/>
      <c r="F27" s="48"/>
      <c r="G27" s="49"/>
      <c r="H27" s="50">
        <v>1</v>
      </c>
      <c r="I27" s="51">
        <f>521792+Q27</f>
        <v>1163282</v>
      </c>
      <c r="J27" s="48"/>
      <c r="K27" s="49">
        <f t="shared" ref="K27:K46" si="2">D27-I27</f>
        <v>1318</v>
      </c>
      <c r="L27" s="62" t="s">
        <v>40</v>
      </c>
      <c r="N27" s="1">
        <v>74246243</v>
      </c>
      <c r="O27" s="1" t="s">
        <v>74</v>
      </c>
      <c r="P27" s="1" t="s">
        <v>55</v>
      </c>
      <c r="Q27" s="3">
        <v>641490</v>
      </c>
      <c r="T27" s="1" t="s">
        <v>75</v>
      </c>
      <c r="W27" s="78"/>
      <c r="X27" s="79"/>
      <c r="Y27" s="65"/>
      <c r="Z27" s="80"/>
      <c r="AA27" s="81"/>
      <c r="AB27" s="81"/>
      <c r="AC27" s="102"/>
      <c r="AD27" s="83"/>
      <c r="AE27" s="84"/>
      <c r="AF27" s="81"/>
      <c r="AG27" s="85"/>
      <c r="AH27" s="81"/>
      <c r="AW27" s="1" t="s">
        <v>1</v>
      </c>
    </row>
    <row r="28" spans="1:49" ht="15" hidden="1" customHeight="1" outlineLevel="1" x14ac:dyDescent="0.2">
      <c r="A28" s="116">
        <v>13</v>
      </c>
      <c r="B28" s="116" t="s">
        <v>76</v>
      </c>
      <c r="C28" s="75"/>
      <c r="D28" s="76">
        <v>10000000</v>
      </c>
      <c r="E28" s="48"/>
      <c r="F28" s="48"/>
      <c r="G28" s="49"/>
      <c r="H28" s="50">
        <f>I28/D28</f>
        <v>5.0729999999999997E-2</v>
      </c>
      <c r="I28" s="51">
        <f>Q28+R28</f>
        <v>507300</v>
      </c>
      <c r="J28" s="48"/>
      <c r="K28" s="49">
        <f t="shared" si="2"/>
        <v>9492700</v>
      </c>
      <c r="L28" s="66"/>
      <c r="N28" s="1">
        <v>74246240</v>
      </c>
      <c r="O28" s="1" t="s">
        <v>77</v>
      </c>
      <c r="P28" s="1" t="s">
        <v>78</v>
      </c>
      <c r="Q28" s="3">
        <v>480123.22</v>
      </c>
      <c r="R28" s="3">
        <v>27176.78</v>
      </c>
      <c r="T28" s="1" t="s">
        <v>79</v>
      </c>
      <c r="W28" s="78"/>
      <c r="X28" s="79"/>
      <c r="Y28" s="68"/>
      <c r="Z28" s="86"/>
      <c r="AA28" s="87"/>
      <c r="AB28" s="87"/>
      <c r="AC28" s="113"/>
      <c r="AD28" s="89"/>
      <c r="AE28" s="90"/>
      <c r="AF28" s="87"/>
      <c r="AG28" s="91"/>
      <c r="AH28" s="87"/>
      <c r="AW28" s="1" t="s">
        <v>1</v>
      </c>
    </row>
    <row r="29" spans="1:49" ht="15" hidden="1" customHeight="1" outlineLevel="1" x14ac:dyDescent="0.2">
      <c r="A29" s="116">
        <v>14</v>
      </c>
      <c r="B29" s="116" t="s">
        <v>80</v>
      </c>
      <c r="C29" s="75"/>
      <c r="D29" s="76">
        <v>479025</v>
      </c>
      <c r="E29" s="48"/>
      <c r="F29" s="48"/>
      <c r="G29" s="49"/>
      <c r="H29" s="50">
        <f>I29/D29</f>
        <v>0.99477480298523047</v>
      </c>
      <c r="I29" s="51">
        <f>SUM(Q29:R29)</f>
        <v>476522</v>
      </c>
      <c r="J29" s="48"/>
      <c r="K29" s="49">
        <f t="shared" si="2"/>
        <v>2503</v>
      </c>
      <c r="L29" s="62" t="s">
        <v>40</v>
      </c>
      <c r="N29" s="1">
        <v>74246239</v>
      </c>
      <c r="O29" s="1" t="s">
        <v>77</v>
      </c>
      <c r="P29" s="1" t="s">
        <v>78</v>
      </c>
      <c r="Q29" s="3">
        <v>450994.04</v>
      </c>
      <c r="R29" s="3">
        <v>25527.96</v>
      </c>
      <c r="T29" s="1" t="s">
        <v>79</v>
      </c>
      <c r="W29" s="63"/>
      <c r="X29" s="69"/>
      <c r="Y29" s="46"/>
      <c r="Z29" s="60"/>
      <c r="AA29" s="48"/>
      <c r="AB29" s="48"/>
      <c r="AC29" s="49"/>
      <c r="AD29" s="50"/>
      <c r="AE29" s="61"/>
      <c r="AF29" s="48"/>
      <c r="AG29" s="49"/>
      <c r="AH29" s="66"/>
      <c r="AW29" s="1" t="s">
        <v>1</v>
      </c>
    </row>
    <row r="30" spans="1:49" ht="15" hidden="1" customHeight="1" outlineLevel="1" x14ac:dyDescent="0.2">
      <c r="A30" s="117">
        <v>15</v>
      </c>
      <c r="B30" s="118" t="s">
        <v>81</v>
      </c>
      <c r="C30" s="119"/>
      <c r="D30" s="80">
        <v>2500000</v>
      </c>
      <c r="E30" s="81"/>
      <c r="F30" s="81"/>
      <c r="G30" s="82"/>
      <c r="H30" s="83">
        <f>I30/D30</f>
        <v>0.3992</v>
      </c>
      <c r="I30" s="120">
        <f>SUM(Q30:R30)</f>
        <v>998000</v>
      </c>
      <c r="J30" s="81"/>
      <c r="K30" s="102">
        <f t="shared" si="2"/>
        <v>1502000</v>
      </c>
      <c r="L30" s="81"/>
      <c r="N30" s="1">
        <v>74245249</v>
      </c>
      <c r="O30" s="1" t="s">
        <v>82</v>
      </c>
      <c r="P30" s="1" t="s">
        <v>83</v>
      </c>
      <c r="Q30" s="3">
        <v>978040</v>
      </c>
      <c r="R30" s="3">
        <v>19960</v>
      </c>
      <c r="W30" s="78"/>
      <c r="X30" s="79"/>
      <c r="Y30" s="65"/>
      <c r="Z30" s="80"/>
      <c r="AA30" s="81"/>
      <c r="AB30" s="81"/>
      <c r="AC30" s="82"/>
      <c r="AD30" s="83"/>
      <c r="AE30" s="84"/>
      <c r="AF30" s="81"/>
      <c r="AG30" s="85"/>
      <c r="AH30" s="81"/>
      <c r="AW30" s="1" t="s">
        <v>1</v>
      </c>
    </row>
    <row r="31" spans="1:49" ht="15" hidden="1" customHeight="1" outlineLevel="1" x14ac:dyDescent="0.2">
      <c r="A31" s="117"/>
      <c r="B31" s="118"/>
      <c r="C31" s="121"/>
      <c r="D31" s="86"/>
      <c r="E31" s="87"/>
      <c r="F31" s="87"/>
      <c r="G31" s="88"/>
      <c r="H31" s="89"/>
      <c r="I31" s="122"/>
      <c r="J31" s="87"/>
      <c r="K31" s="113">
        <f t="shared" si="2"/>
        <v>0</v>
      </c>
      <c r="L31" s="87"/>
      <c r="W31" s="78"/>
      <c r="X31" s="79"/>
      <c r="Y31" s="68"/>
      <c r="Z31" s="86"/>
      <c r="AA31" s="87"/>
      <c r="AB31" s="87"/>
      <c r="AC31" s="88"/>
      <c r="AD31" s="89"/>
      <c r="AE31" s="90"/>
      <c r="AF31" s="87"/>
      <c r="AG31" s="91"/>
      <c r="AH31" s="87"/>
      <c r="AW31" s="1" t="s">
        <v>1</v>
      </c>
    </row>
    <row r="32" spans="1:49" ht="15" hidden="1" customHeight="1" outlineLevel="1" x14ac:dyDescent="0.2">
      <c r="A32" s="123">
        <v>16</v>
      </c>
      <c r="B32" s="124" t="s">
        <v>84</v>
      </c>
      <c r="C32" s="46"/>
      <c r="D32" s="125">
        <v>18000</v>
      </c>
      <c r="E32" s="34"/>
      <c r="F32" s="34"/>
      <c r="G32" s="35"/>
      <c r="H32" s="36">
        <f t="shared" ref="H32:H46" si="3">I32/D32</f>
        <v>0</v>
      </c>
      <c r="I32" s="126"/>
      <c r="J32" s="34"/>
      <c r="K32" s="49">
        <f t="shared" si="2"/>
        <v>18000</v>
      </c>
      <c r="L32" s="34"/>
      <c r="W32" s="63"/>
      <c r="X32" s="69"/>
      <c r="Y32" s="46"/>
      <c r="Z32" s="60"/>
      <c r="AA32" s="48"/>
      <c r="AB32" s="48"/>
      <c r="AC32" s="49"/>
      <c r="AD32" s="50"/>
      <c r="AE32" s="61"/>
      <c r="AF32" s="48"/>
      <c r="AG32" s="49"/>
      <c r="AH32" s="66"/>
      <c r="AW32" s="1" t="s">
        <v>1</v>
      </c>
    </row>
    <row r="33" spans="1:49" ht="15" hidden="1" customHeight="1" outlineLevel="1" x14ac:dyDescent="0.2">
      <c r="A33" s="123">
        <v>17</v>
      </c>
      <c r="B33" s="124" t="s">
        <v>85</v>
      </c>
      <c r="C33" s="46"/>
      <c r="D33" s="125">
        <v>500000</v>
      </c>
      <c r="E33" s="34"/>
      <c r="F33" s="34"/>
      <c r="G33" s="35"/>
      <c r="H33" s="36">
        <f t="shared" si="3"/>
        <v>0.95079730000000007</v>
      </c>
      <c r="I33" s="126">
        <f>SUM(Q33:R33)</f>
        <v>475398.65</v>
      </c>
      <c r="J33" s="34"/>
      <c r="K33" s="49">
        <f t="shared" si="2"/>
        <v>24601.349999999977</v>
      </c>
      <c r="L33" s="34"/>
      <c r="N33" s="1">
        <v>74246241</v>
      </c>
      <c r="O33" s="1" t="s">
        <v>77</v>
      </c>
      <c r="P33" s="1" t="s">
        <v>86</v>
      </c>
      <c r="Q33" s="3">
        <v>449930.87</v>
      </c>
      <c r="R33" s="3">
        <v>25467.78</v>
      </c>
      <c r="T33" s="1" t="s">
        <v>87</v>
      </c>
      <c r="W33" s="92"/>
      <c r="X33" s="93" t="s">
        <v>88</v>
      </c>
      <c r="Y33" s="94"/>
      <c r="Z33" s="95">
        <f>SUM(Z14:Z32)</f>
        <v>0</v>
      </c>
      <c r="AA33" s="96"/>
      <c r="AB33" s="96"/>
      <c r="AC33" s="97"/>
      <c r="AD33" s="98"/>
      <c r="AE33" s="99">
        <f>SUM(AE14:AE32)</f>
        <v>0</v>
      </c>
      <c r="AF33" s="96"/>
      <c r="AG33" s="100">
        <f>Z33-AE33</f>
        <v>0</v>
      </c>
      <c r="AH33" s="127"/>
      <c r="AW33" s="1" t="s">
        <v>1</v>
      </c>
    </row>
    <row r="34" spans="1:49" ht="15" hidden="1" customHeight="1" outlineLevel="1" x14ac:dyDescent="0.2">
      <c r="A34" s="123">
        <v>18</v>
      </c>
      <c r="B34" s="124" t="s">
        <v>89</v>
      </c>
      <c r="C34" s="46"/>
      <c r="D34" s="125">
        <v>100000</v>
      </c>
      <c r="E34" s="34"/>
      <c r="F34" s="34"/>
      <c r="G34" s="35"/>
      <c r="H34" s="36">
        <f t="shared" si="3"/>
        <v>0</v>
      </c>
      <c r="I34" s="126"/>
      <c r="J34" s="34"/>
      <c r="K34" s="49">
        <f t="shared" si="2"/>
        <v>100000</v>
      </c>
      <c r="L34" s="34"/>
      <c r="W34" s="63"/>
      <c r="X34" s="69"/>
      <c r="Y34" s="46"/>
      <c r="Z34" s="60"/>
      <c r="AA34" s="48"/>
      <c r="AB34" s="48"/>
      <c r="AC34" s="49"/>
      <c r="AD34" s="50"/>
      <c r="AE34" s="51"/>
      <c r="AF34" s="48"/>
      <c r="AG34" s="49"/>
      <c r="AH34" s="66"/>
      <c r="AW34" s="1" t="s">
        <v>1</v>
      </c>
    </row>
    <row r="35" spans="1:49" ht="15" hidden="1" customHeight="1" outlineLevel="1" x14ac:dyDescent="0.2">
      <c r="A35" s="117">
        <v>19</v>
      </c>
      <c r="B35" s="118" t="s">
        <v>90</v>
      </c>
      <c r="C35" s="119"/>
      <c r="D35" s="80">
        <v>181250</v>
      </c>
      <c r="E35" s="81"/>
      <c r="F35" s="81"/>
      <c r="G35" s="82"/>
      <c r="H35" s="83">
        <f t="shared" si="3"/>
        <v>0.80448551724137929</v>
      </c>
      <c r="I35" s="120">
        <f>Q36+SUM(Q37:R37)</f>
        <v>145813</v>
      </c>
      <c r="J35" s="81"/>
      <c r="K35" s="85">
        <f t="shared" si="2"/>
        <v>35437</v>
      </c>
      <c r="L35" s="81"/>
      <c r="W35" s="53" t="s">
        <v>33</v>
      </c>
      <c r="X35" s="54" t="s">
        <v>91</v>
      </c>
      <c r="Y35" s="128"/>
      <c r="Z35" s="129"/>
      <c r="AA35" s="130"/>
      <c r="AB35" s="130"/>
      <c r="AC35" s="131"/>
      <c r="AD35" s="132"/>
      <c r="AE35" s="133"/>
      <c r="AF35" s="130"/>
      <c r="AG35" s="131"/>
      <c r="AH35" s="134"/>
      <c r="AW35" s="1" t="s">
        <v>1</v>
      </c>
    </row>
    <row r="36" spans="1:49" ht="15" hidden="1" customHeight="1" outlineLevel="1" x14ac:dyDescent="0.2">
      <c r="A36" s="117"/>
      <c r="B36" s="118"/>
      <c r="C36" s="121"/>
      <c r="D36" s="86"/>
      <c r="E36" s="87"/>
      <c r="F36" s="87"/>
      <c r="G36" s="88"/>
      <c r="H36" s="89" t="e">
        <f t="shared" si="3"/>
        <v>#DIV/0!</v>
      </c>
      <c r="I36" s="122"/>
      <c r="J36" s="87"/>
      <c r="K36" s="91">
        <f t="shared" si="2"/>
        <v>0</v>
      </c>
      <c r="L36" s="87"/>
      <c r="M36" s="1" t="s">
        <v>92</v>
      </c>
      <c r="N36" s="1">
        <v>74246269</v>
      </c>
      <c r="O36" s="1" t="s">
        <v>93</v>
      </c>
      <c r="P36" s="1" t="s">
        <v>94</v>
      </c>
      <c r="Q36" s="3">
        <v>91685</v>
      </c>
      <c r="R36" s="3">
        <f>4093.08+818.61</f>
        <v>4911.6899999999996</v>
      </c>
      <c r="T36" s="1" t="s">
        <v>95</v>
      </c>
      <c r="W36" s="63"/>
      <c r="X36" s="69"/>
      <c r="Y36" s="46"/>
      <c r="Z36" s="135"/>
      <c r="AA36" s="48"/>
      <c r="AB36" s="48"/>
      <c r="AC36" s="49"/>
      <c r="AD36" s="50"/>
      <c r="AE36" s="61"/>
      <c r="AF36" s="48"/>
      <c r="AG36" s="49">
        <f>Z36-AE36</f>
        <v>0</v>
      </c>
      <c r="AH36" s="66"/>
      <c r="AW36" s="1" t="s">
        <v>1</v>
      </c>
    </row>
    <row r="37" spans="1:49" ht="15" hidden="1" customHeight="1" outlineLevel="1" x14ac:dyDescent="0.2">
      <c r="A37" s="123">
        <v>20</v>
      </c>
      <c r="B37" s="124" t="s">
        <v>96</v>
      </c>
      <c r="C37" s="46"/>
      <c r="D37" s="125">
        <v>509800</v>
      </c>
      <c r="E37" s="34"/>
      <c r="F37" s="34"/>
      <c r="G37" s="35"/>
      <c r="H37" s="36">
        <f t="shared" si="3"/>
        <v>0</v>
      </c>
      <c r="I37" s="126"/>
      <c r="J37" s="34"/>
      <c r="K37" s="49">
        <f t="shared" si="2"/>
        <v>509800</v>
      </c>
      <c r="L37" s="34"/>
      <c r="M37" s="1" t="s">
        <v>97</v>
      </c>
      <c r="N37" s="1">
        <v>74246260</v>
      </c>
      <c r="O37" s="1" t="s">
        <v>98</v>
      </c>
      <c r="P37" s="1" t="s">
        <v>99</v>
      </c>
      <c r="Q37" s="3">
        <v>53045.440000000002</v>
      </c>
      <c r="R37" s="3">
        <f>541.28+541.28</f>
        <v>1082.56</v>
      </c>
      <c r="T37" s="1" t="s">
        <v>100</v>
      </c>
      <c r="W37" s="136"/>
      <c r="X37" s="69"/>
      <c r="Y37" s="46"/>
      <c r="Z37" s="135"/>
      <c r="AA37" s="48"/>
      <c r="AB37" s="48"/>
      <c r="AC37" s="49"/>
      <c r="AD37" s="50"/>
      <c r="AE37" s="51"/>
      <c r="AF37" s="48"/>
      <c r="AG37" s="49">
        <f>Z37-AE37</f>
        <v>0</v>
      </c>
      <c r="AH37" s="66"/>
      <c r="AW37" s="1" t="s">
        <v>1</v>
      </c>
    </row>
    <row r="38" spans="1:49" ht="15" hidden="1" customHeight="1" outlineLevel="1" x14ac:dyDescent="0.2">
      <c r="A38" s="117">
        <v>21</v>
      </c>
      <c r="B38" s="118" t="s">
        <v>101</v>
      </c>
      <c r="C38" s="119"/>
      <c r="D38" s="80">
        <v>24000</v>
      </c>
      <c r="E38" s="81"/>
      <c r="F38" s="81"/>
      <c r="G38" s="82"/>
      <c r="H38" s="83">
        <f t="shared" si="3"/>
        <v>0</v>
      </c>
      <c r="I38" s="120"/>
      <c r="J38" s="81"/>
      <c r="K38" s="85">
        <f t="shared" si="2"/>
        <v>24000</v>
      </c>
      <c r="L38" s="81"/>
      <c r="W38" s="92"/>
      <c r="X38" s="93" t="s">
        <v>102</v>
      </c>
      <c r="Y38" s="94"/>
      <c r="Z38" s="95">
        <f>SUM(Z36:Z37)</f>
        <v>0</v>
      </c>
      <c r="AA38" s="96"/>
      <c r="AB38" s="96"/>
      <c r="AC38" s="97"/>
      <c r="AD38" s="98"/>
      <c r="AE38" s="99">
        <f>SUM(AE36:AE37)</f>
        <v>0</v>
      </c>
      <c r="AF38" s="96"/>
      <c r="AG38" s="100">
        <f>SUM(AG36:AG37)</f>
        <v>0</v>
      </c>
      <c r="AH38" s="127"/>
      <c r="AW38" s="1" t="s">
        <v>1</v>
      </c>
    </row>
    <row r="39" spans="1:49" ht="15" hidden="1" customHeight="1" outlineLevel="1" x14ac:dyDescent="0.2">
      <c r="A39" s="117"/>
      <c r="B39" s="118"/>
      <c r="C39" s="121"/>
      <c r="D39" s="86"/>
      <c r="E39" s="87"/>
      <c r="F39" s="87"/>
      <c r="G39" s="88"/>
      <c r="H39" s="89" t="e">
        <f t="shared" si="3"/>
        <v>#DIV/0!</v>
      </c>
      <c r="I39" s="122"/>
      <c r="J39" s="87"/>
      <c r="K39" s="91">
        <f t="shared" si="2"/>
        <v>0</v>
      </c>
      <c r="L39" s="87"/>
      <c r="W39" s="137"/>
      <c r="X39" s="138"/>
      <c r="Y39" s="139"/>
      <c r="Z39" s="140"/>
      <c r="AA39" s="141"/>
      <c r="AB39" s="141"/>
      <c r="AC39" s="142"/>
      <c r="AD39" s="143"/>
      <c r="AE39" s="144"/>
      <c r="AF39" s="141"/>
      <c r="AG39" s="142"/>
      <c r="AH39" s="145"/>
      <c r="AW39" s="1" t="s">
        <v>1</v>
      </c>
    </row>
    <row r="40" spans="1:49" ht="15" hidden="1" customHeight="1" outlineLevel="1" x14ac:dyDescent="0.2">
      <c r="A40" s="117">
        <v>21</v>
      </c>
      <c r="B40" s="118" t="s">
        <v>103</v>
      </c>
      <c r="C40" s="119"/>
      <c r="D40" s="80">
        <v>500000</v>
      </c>
      <c r="E40" s="81"/>
      <c r="F40" s="81"/>
      <c r="G40" s="82"/>
      <c r="H40" s="83">
        <f t="shared" si="3"/>
        <v>0.42</v>
      </c>
      <c r="I40" s="120">
        <v>210000</v>
      </c>
      <c r="J40" s="81"/>
      <c r="K40" s="102">
        <f t="shared" si="2"/>
        <v>290000</v>
      </c>
      <c r="L40" s="81"/>
      <c r="W40" s="146"/>
      <c r="X40" s="147" t="s">
        <v>9</v>
      </c>
      <c r="Y40" s="148"/>
      <c r="Z40" s="149" t="e">
        <f>SUM(#REF!,#REF!,Z33,Z38)</f>
        <v>#REF!</v>
      </c>
      <c r="AA40" s="149"/>
      <c r="AB40" s="149"/>
      <c r="AC40" s="150"/>
      <c r="AD40" s="151"/>
      <c r="AE40" s="149" t="e">
        <f>SUM(#REF!,#REF!,AE33,AE38)</f>
        <v>#REF!</v>
      </c>
      <c r="AF40" s="149"/>
      <c r="AG40" s="149" t="e">
        <f>SUM(#REF!,#REF!,AG33,AG38)</f>
        <v>#REF!</v>
      </c>
      <c r="AH40" s="149"/>
      <c r="AW40" s="1" t="s">
        <v>1</v>
      </c>
    </row>
    <row r="41" spans="1:49" ht="15" hidden="1" customHeight="1" outlineLevel="1" x14ac:dyDescent="0.2">
      <c r="A41" s="117"/>
      <c r="B41" s="118"/>
      <c r="C41" s="121"/>
      <c r="D41" s="86"/>
      <c r="E41" s="87"/>
      <c r="F41" s="87"/>
      <c r="G41" s="88"/>
      <c r="H41" s="89" t="e">
        <f t="shared" si="3"/>
        <v>#DIV/0!</v>
      </c>
      <c r="I41" s="122"/>
      <c r="J41" s="87"/>
      <c r="K41" s="113">
        <f t="shared" si="2"/>
        <v>0</v>
      </c>
      <c r="L41" s="87"/>
      <c r="O41" s="77"/>
      <c r="W41" s="152"/>
      <c r="X41" s="152"/>
      <c r="Y41" s="152"/>
      <c r="Z41" s="152"/>
      <c r="AA41" s="152"/>
      <c r="AB41" s="152"/>
      <c r="AC41" s="153"/>
      <c r="AD41" s="154"/>
      <c r="AE41" s="152"/>
      <c r="AF41" s="152"/>
      <c r="AG41" s="153"/>
      <c r="AH41" s="152"/>
      <c r="AK41" s="77"/>
      <c r="AW41" s="1" t="s">
        <v>1</v>
      </c>
    </row>
    <row r="42" spans="1:49" ht="15" hidden="1" customHeight="1" outlineLevel="1" x14ac:dyDescent="0.2">
      <c r="A42" s="116">
        <v>23</v>
      </c>
      <c r="B42" s="116" t="s">
        <v>104</v>
      </c>
      <c r="C42" s="75"/>
      <c r="D42" s="76">
        <v>1500000</v>
      </c>
      <c r="E42" s="48"/>
      <c r="F42" s="48"/>
      <c r="G42" s="49"/>
      <c r="H42" s="50">
        <f t="shared" si="3"/>
        <v>0</v>
      </c>
      <c r="I42" s="51"/>
      <c r="J42" s="48"/>
      <c r="K42" s="49">
        <f t="shared" si="2"/>
        <v>1500000</v>
      </c>
      <c r="L42" s="66"/>
      <c r="W42" s="152"/>
      <c r="X42" s="155" t="s">
        <v>105</v>
      </c>
      <c r="Y42" s="155"/>
      <c r="Z42" s="155"/>
      <c r="AA42" s="155"/>
      <c r="AB42" s="155"/>
      <c r="AC42" s="155"/>
      <c r="AD42" s="155"/>
      <c r="AE42" s="155"/>
      <c r="AF42" s="155"/>
      <c r="AG42" s="155"/>
      <c r="AH42" s="155"/>
      <c r="AW42" s="1" t="s">
        <v>1</v>
      </c>
    </row>
    <row r="43" spans="1:49" ht="15" hidden="1" customHeight="1" outlineLevel="1" x14ac:dyDescent="0.2">
      <c r="A43" s="117">
        <v>24</v>
      </c>
      <c r="B43" s="118" t="s">
        <v>106</v>
      </c>
      <c r="C43" s="119"/>
      <c r="D43" s="80">
        <v>1000000</v>
      </c>
      <c r="E43" s="81"/>
      <c r="F43" s="81"/>
      <c r="G43" s="82"/>
      <c r="H43" s="83">
        <f t="shared" si="3"/>
        <v>0</v>
      </c>
      <c r="I43" s="120"/>
      <c r="J43" s="81"/>
      <c r="K43" s="102">
        <f t="shared" si="2"/>
        <v>1000000</v>
      </c>
      <c r="L43" s="81"/>
      <c r="W43" s="152"/>
      <c r="X43" s="152"/>
      <c r="Y43" s="152"/>
      <c r="Z43" s="152"/>
      <c r="AA43" s="152"/>
      <c r="AB43" s="152"/>
      <c r="AC43" s="153"/>
      <c r="AD43" s="154"/>
      <c r="AE43" s="156"/>
      <c r="AF43" s="156"/>
      <c r="AG43" s="153"/>
      <c r="AH43" s="152"/>
      <c r="AW43" s="1" t="s">
        <v>1</v>
      </c>
    </row>
    <row r="44" spans="1:49" ht="15" hidden="1" customHeight="1" outlineLevel="1" x14ac:dyDescent="0.2">
      <c r="A44" s="117"/>
      <c r="B44" s="118"/>
      <c r="C44" s="121"/>
      <c r="D44" s="86"/>
      <c r="E44" s="87"/>
      <c r="F44" s="87"/>
      <c r="G44" s="88"/>
      <c r="H44" s="89" t="e">
        <f t="shared" si="3"/>
        <v>#DIV/0!</v>
      </c>
      <c r="I44" s="122"/>
      <c r="J44" s="87"/>
      <c r="K44" s="113">
        <f t="shared" si="2"/>
        <v>0</v>
      </c>
      <c r="L44" s="87"/>
      <c r="W44" s="152"/>
      <c r="X44" s="157"/>
      <c r="Y44" s="158"/>
      <c r="Z44" s="159"/>
      <c r="AA44" s="159"/>
      <c r="AB44" s="159"/>
      <c r="AC44" s="160"/>
      <c r="AD44" s="161"/>
      <c r="AE44" s="162"/>
      <c r="AF44" s="162"/>
      <c r="AG44" s="163"/>
      <c r="AH44" s="158"/>
      <c r="AW44" s="1" t="s">
        <v>1</v>
      </c>
    </row>
    <row r="45" spans="1:49" ht="15" hidden="1" customHeight="1" outlineLevel="1" x14ac:dyDescent="0.2">
      <c r="A45" s="117">
        <v>25</v>
      </c>
      <c r="B45" s="118" t="s">
        <v>107</v>
      </c>
      <c r="C45" s="119"/>
      <c r="D45" s="80">
        <v>5000000</v>
      </c>
      <c r="E45" s="81"/>
      <c r="F45" s="81"/>
      <c r="G45" s="82"/>
      <c r="H45" s="83">
        <f t="shared" si="3"/>
        <v>0</v>
      </c>
      <c r="I45" s="120"/>
      <c r="J45" s="81"/>
      <c r="K45" s="102">
        <f t="shared" si="2"/>
        <v>5000000</v>
      </c>
      <c r="L45" s="81"/>
      <c r="W45" s="152"/>
      <c r="X45" s="158"/>
      <c r="Y45" s="152"/>
      <c r="Z45" s="164"/>
      <c r="AA45" s="164"/>
      <c r="AB45" s="164"/>
      <c r="AC45" s="165"/>
      <c r="AD45" s="154"/>
      <c r="AE45" s="152"/>
      <c r="AF45" s="152"/>
      <c r="AG45" s="153"/>
      <c r="AH45" s="152"/>
      <c r="AW45" s="1" t="s">
        <v>1</v>
      </c>
    </row>
    <row r="46" spans="1:49" ht="15" hidden="1" customHeight="1" outlineLevel="1" x14ac:dyDescent="0.2">
      <c r="A46" s="117"/>
      <c r="B46" s="118"/>
      <c r="C46" s="121"/>
      <c r="D46" s="86"/>
      <c r="E46" s="87"/>
      <c r="F46" s="87"/>
      <c r="G46" s="88"/>
      <c r="H46" s="89" t="e">
        <f t="shared" si="3"/>
        <v>#DIV/0!</v>
      </c>
      <c r="I46" s="122"/>
      <c r="J46" s="87"/>
      <c r="K46" s="113">
        <f t="shared" si="2"/>
        <v>0</v>
      </c>
      <c r="L46" s="87"/>
      <c r="W46" s="152"/>
      <c r="X46" s="166" t="s">
        <v>108</v>
      </c>
      <c r="Y46" s="152"/>
      <c r="Z46" s="152"/>
      <c r="AA46" s="152"/>
      <c r="AB46" s="152"/>
      <c r="AC46" s="153"/>
      <c r="AD46" s="167" t="s">
        <v>109</v>
      </c>
      <c r="AE46" s="167"/>
      <c r="AF46" s="167"/>
      <c r="AG46" s="168"/>
      <c r="AH46" s="152"/>
      <c r="AW46" s="1" t="s">
        <v>1</v>
      </c>
    </row>
    <row r="47" spans="1:49" ht="15" hidden="1" customHeight="1" collapsed="1" x14ac:dyDescent="0.2">
      <c r="A47" s="92"/>
      <c r="B47" s="93" t="s">
        <v>110</v>
      </c>
      <c r="C47" s="94"/>
      <c r="D47" s="95">
        <f>SUM(D27:D46)</f>
        <v>23476675</v>
      </c>
      <c r="E47" s="96"/>
      <c r="F47" s="96"/>
      <c r="G47" s="97"/>
      <c r="H47" s="98"/>
      <c r="I47" s="99">
        <f>SUM(I27:I46)</f>
        <v>3976315.65</v>
      </c>
      <c r="J47" s="96"/>
      <c r="K47" s="100">
        <f>SUM(K27:K46)</f>
        <v>19500359.350000001</v>
      </c>
      <c r="L47" s="101">
        <f>I47/D47</f>
        <v>0.16937303302107304</v>
      </c>
      <c r="W47" s="152"/>
      <c r="X47" s="158" t="s">
        <v>111</v>
      </c>
      <c r="Y47" s="152"/>
      <c r="Z47" s="152"/>
      <c r="AA47" s="152"/>
      <c r="AB47" s="152"/>
      <c r="AC47" s="153"/>
      <c r="AD47" s="169" t="s">
        <v>112</v>
      </c>
      <c r="AE47" s="169"/>
      <c r="AF47" s="169"/>
      <c r="AG47" s="170"/>
      <c r="AH47" s="152"/>
      <c r="AW47" s="1" t="s">
        <v>1</v>
      </c>
    </row>
    <row r="48" spans="1:49" s="111" customFormat="1" ht="15" hidden="1" customHeight="1" x14ac:dyDescent="0.2">
      <c r="A48" s="137"/>
      <c r="B48" s="171"/>
      <c r="C48" s="172"/>
      <c r="D48" s="173"/>
      <c r="E48" s="107"/>
      <c r="F48" s="107"/>
      <c r="G48" s="108"/>
      <c r="H48" s="109"/>
      <c r="I48" s="61"/>
      <c r="J48" s="107"/>
      <c r="K48" s="108"/>
      <c r="L48" s="110"/>
      <c r="Q48" s="112"/>
      <c r="R48" s="112"/>
      <c r="W48" s="1"/>
      <c r="X48" s="1"/>
      <c r="Y48" s="1"/>
      <c r="Z48" s="1"/>
      <c r="AA48" s="1"/>
      <c r="AB48" s="1"/>
      <c r="AC48" s="3"/>
      <c r="AD48" s="7"/>
      <c r="AE48" s="1"/>
      <c r="AF48" s="1"/>
      <c r="AG48" s="3"/>
      <c r="AH48" s="1"/>
      <c r="AM48" s="112"/>
      <c r="AW48" s="1" t="s">
        <v>1</v>
      </c>
    </row>
    <row r="49" spans="1:49" ht="15" hidden="1" customHeight="1" x14ac:dyDescent="0.2">
      <c r="A49" s="53" t="s">
        <v>36</v>
      </c>
      <c r="B49" s="54" t="s">
        <v>37</v>
      </c>
      <c r="C49" s="55"/>
      <c r="D49" s="56"/>
      <c r="E49" s="57"/>
      <c r="F49" s="57"/>
      <c r="G49" s="57"/>
      <c r="H49" s="58"/>
      <c r="I49" s="57"/>
      <c r="J49" s="57"/>
      <c r="K49" s="57"/>
      <c r="L49" s="59"/>
      <c r="AW49" s="1" t="s">
        <v>1</v>
      </c>
    </row>
    <row r="50" spans="1:49" ht="15" hidden="1" customHeight="1" outlineLevel="1" x14ac:dyDescent="0.2">
      <c r="A50" s="174">
        <v>26</v>
      </c>
      <c r="B50" s="175" t="s">
        <v>113</v>
      </c>
      <c r="C50" s="46" t="s">
        <v>114</v>
      </c>
      <c r="D50" s="60">
        <v>300000</v>
      </c>
      <c r="E50" s="48"/>
      <c r="F50" s="48"/>
      <c r="G50" s="49"/>
      <c r="H50" s="83">
        <f t="shared" ref="H50:H56" si="4">I50/D50</f>
        <v>0.76317999999999997</v>
      </c>
      <c r="I50" s="61">
        <v>228954</v>
      </c>
      <c r="J50" s="48"/>
      <c r="K50" s="49">
        <f t="shared" ref="K50:K70" si="5">D50-I50</f>
        <v>71046</v>
      </c>
      <c r="L50" s="52">
        <f>K50/D50</f>
        <v>0.23682</v>
      </c>
      <c r="AW50" s="1" t="s">
        <v>1</v>
      </c>
    </row>
    <row r="51" spans="1:49" ht="15" hidden="1" customHeight="1" outlineLevel="2" x14ac:dyDescent="0.2">
      <c r="A51" s="174"/>
      <c r="B51" s="175"/>
      <c r="C51" s="46"/>
      <c r="D51" s="60"/>
      <c r="E51" s="48"/>
      <c r="F51" s="48"/>
      <c r="G51" s="49"/>
      <c r="H51" s="89" t="e">
        <f t="shared" si="4"/>
        <v>#DIV/0!</v>
      </c>
      <c r="I51" s="61"/>
      <c r="J51" s="48"/>
      <c r="K51" s="49"/>
      <c r="L51" s="66"/>
      <c r="AW51" s="1" t="s">
        <v>1</v>
      </c>
    </row>
    <row r="52" spans="1:49" ht="15" hidden="1" customHeight="1" outlineLevel="1" x14ac:dyDescent="0.2">
      <c r="A52" s="174">
        <v>27</v>
      </c>
      <c r="B52" s="45" t="s">
        <v>115</v>
      </c>
      <c r="C52" s="46" t="s">
        <v>58</v>
      </c>
      <c r="D52" s="60">
        <v>350000</v>
      </c>
      <c r="E52" s="48"/>
      <c r="F52" s="48"/>
      <c r="G52" s="49"/>
      <c r="H52" s="50">
        <f t="shared" si="4"/>
        <v>0.76598285714285719</v>
      </c>
      <c r="I52" s="61">
        <f>Q52+Q53</f>
        <v>268094</v>
      </c>
      <c r="J52" s="48"/>
      <c r="K52" s="49">
        <f t="shared" si="5"/>
        <v>81906</v>
      </c>
      <c r="L52" s="52">
        <f>K52/D52</f>
        <v>0.23401714285714287</v>
      </c>
      <c r="M52" s="1" t="s">
        <v>116</v>
      </c>
      <c r="N52" s="1">
        <v>74246247</v>
      </c>
      <c r="O52" s="1" t="s">
        <v>60</v>
      </c>
      <c r="P52" s="1" t="s">
        <v>55</v>
      </c>
      <c r="Q52" s="3">
        <v>198594</v>
      </c>
      <c r="AW52" s="1" t="s">
        <v>1</v>
      </c>
    </row>
    <row r="53" spans="1:49" ht="15" hidden="1" customHeight="1" outlineLevel="1" x14ac:dyDescent="0.2">
      <c r="A53" s="174">
        <v>28</v>
      </c>
      <c r="B53" s="45" t="s">
        <v>117</v>
      </c>
      <c r="C53" s="46" t="s">
        <v>118</v>
      </c>
      <c r="D53" s="60">
        <v>300000</v>
      </c>
      <c r="E53" s="48"/>
      <c r="F53" s="48"/>
      <c r="G53" s="49"/>
      <c r="H53" s="50">
        <f t="shared" si="4"/>
        <v>0</v>
      </c>
      <c r="I53" s="61"/>
      <c r="J53" s="48"/>
      <c r="K53" s="49">
        <f>D53-I53</f>
        <v>300000</v>
      </c>
      <c r="L53" s="66"/>
      <c r="M53" s="1" t="s">
        <v>116</v>
      </c>
      <c r="N53" s="1">
        <v>74246272</v>
      </c>
      <c r="O53" s="1" t="s">
        <v>54</v>
      </c>
      <c r="P53" s="1" t="s">
        <v>64</v>
      </c>
      <c r="Q53" s="3">
        <v>69500</v>
      </c>
      <c r="R53" s="3">
        <f>3102.68+620.54</f>
        <v>3723.22</v>
      </c>
      <c r="T53" s="1" t="s">
        <v>119</v>
      </c>
      <c r="AW53" s="1" t="s">
        <v>1</v>
      </c>
    </row>
    <row r="54" spans="1:49" ht="15" hidden="1" customHeight="1" outlineLevel="1" x14ac:dyDescent="0.2">
      <c r="A54" s="174">
        <v>29</v>
      </c>
      <c r="B54" s="45" t="s">
        <v>120</v>
      </c>
      <c r="C54" s="46" t="s">
        <v>51</v>
      </c>
      <c r="D54" s="60">
        <v>300000</v>
      </c>
      <c r="E54" s="48"/>
      <c r="F54" s="48"/>
      <c r="G54" s="49"/>
      <c r="H54" s="50">
        <f t="shared" si="4"/>
        <v>0</v>
      </c>
      <c r="I54" s="61"/>
      <c r="J54" s="48"/>
      <c r="K54" s="49">
        <f t="shared" si="5"/>
        <v>300000</v>
      </c>
      <c r="L54" s="66"/>
      <c r="AW54" s="1" t="s">
        <v>1</v>
      </c>
    </row>
    <row r="55" spans="1:49" ht="15" hidden="1" customHeight="1" outlineLevel="1" x14ac:dyDescent="0.2">
      <c r="A55" s="174">
        <v>30</v>
      </c>
      <c r="B55" s="45" t="s">
        <v>121</v>
      </c>
      <c r="C55" s="46" t="s">
        <v>62</v>
      </c>
      <c r="D55" s="70">
        <v>300000</v>
      </c>
      <c r="E55" s="71"/>
      <c r="F55" s="71"/>
      <c r="G55" s="72"/>
      <c r="H55" s="50">
        <f t="shared" si="4"/>
        <v>0</v>
      </c>
      <c r="I55" s="61">
        <v>0</v>
      </c>
      <c r="J55" s="71"/>
      <c r="K55" s="72">
        <f t="shared" si="5"/>
        <v>300000</v>
      </c>
      <c r="L55" s="74"/>
      <c r="AW55" s="1" t="s">
        <v>1</v>
      </c>
    </row>
    <row r="56" spans="1:49" ht="15" hidden="1" customHeight="1" outlineLevel="1" x14ac:dyDescent="0.2">
      <c r="A56" s="174">
        <v>31</v>
      </c>
      <c r="B56" s="45" t="s">
        <v>122</v>
      </c>
      <c r="C56" s="46" t="s">
        <v>62</v>
      </c>
      <c r="D56" s="60">
        <v>300000</v>
      </c>
      <c r="E56" s="48"/>
      <c r="F56" s="48"/>
      <c r="G56" s="49"/>
      <c r="H56" s="50">
        <f t="shared" si="4"/>
        <v>0</v>
      </c>
      <c r="I56" s="61"/>
      <c r="J56" s="48"/>
      <c r="K56" s="49">
        <f t="shared" si="5"/>
        <v>300000</v>
      </c>
      <c r="L56" s="66"/>
      <c r="AW56" s="1" t="s">
        <v>1</v>
      </c>
    </row>
    <row r="57" spans="1:49" ht="15" hidden="1" customHeight="1" outlineLevel="1" x14ac:dyDescent="0.2">
      <c r="A57" s="174">
        <v>32</v>
      </c>
      <c r="B57" s="45" t="s">
        <v>123</v>
      </c>
      <c r="C57" s="46" t="s">
        <v>124</v>
      </c>
      <c r="D57" s="60">
        <v>4100000</v>
      </c>
      <c r="E57" s="48"/>
      <c r="F57" s="48"/>
      <c r="G57" s="49"/>
      <c r="H57" s="50">
        <v>1</v>
      </c>
      <c r="I57" s="61">
        <v>4089916.9699999997</v>
      </c>
      <c r="J57" s="48"/>
      <c r="K57" s="49">
        <f t="shared" si="5"/>
        <v>10083.030000000261</v>
      </c>
      <c r="L57" s="62" t="s">
        <v>40</v>
      </c>
      <c r="AW57" s="1" t="s">
        <v>1</v>
      </c>
    </row>
    <row r="58" spans="1:49" ht="15" hidden="1" customHeight="1" outlineLevel="1" x14ac:dyDescent="0.2">
      <c r="A58" s="117">
        <v>33</v>
      </c>
      <c r="B58" s="118" t="s">
        <v>125</v>
      </c>
      <c r="C58" s="65" t="s">
        <v>49</v>
      </c>
      <c r="D58" s="80">
        <v>2700000</v>
      </c>
      <c r="E58" s="81"/>
      <c r="F58" s="81"/>
      <c r="G58" s="102"/>
      <c r="H58" s="83">
        <v>1</v>
      </c>
      <c r="I58" s="84">
        <v>2694444.7</v>
      </c>
      <c r="J58" s="81"/>
      <c r="K58" s="85">
        <f t="shared" si="5"/>
        <v>5555.2999999998137</v>
      </c>
      <c r="L58" s="176" t="s">
        <v>40</v>
      </c>
      <c r="N58" s="4">
        <v>74246256</v>
      </c>
      <c r="O58" s="4" t="s">
        <v>126</v>
      </c>
      <c r="P58" s="4" t="s">
        <v>127</v>
      </c>
      <c r="Q58" s="4">
        <f>7547.27+11320.91+51887.49</f>
        <v>70755.67</v>
      </c>
      <c r="R58" s="4">
        <v>4717.05</v>
      </c>
      <c r="S58" s="4"/>
      <c r="T58" s="4"/>
      <c r="AW58" s="1" t="s">
        <v>1</v>
      </c>
    </row>
    <row r="59" spans="1:49" ht="15" hidden="1" customHeight="1" outlineLevel="1" x14ac:dyDescent="0.2">
      <c r="A59" s="117"/>
      <c r="B59" s="118"/>
      <c r="C59" s="68"/>
      <c r="D59" s="86"/>
      <c r="E59" s="87"/>
      <c r="F59" s="87"/>
      <c r="G59" s="113"/>
      <c r="H59" s="89"/>
      <c r="I59" s="90"/>
      <c r="J59" s="87"/>
      <c r="K59" s="91"/>
      <c r="L59" s="177"/>
      <c r="N59" s="4"/>
      <c r="O59" s="4"/>
      <c r="P59" s="4"/>
      <c r="Q59" s="4"/>
      <c r="R59" s="4"/>
      <c r="S59" s="4"/>
      <c r="T59" s="4"/>
      <c r="AW59" s="1" t="s">
        <v>1</v>
      </c>
    </row>
    <row r="60" spans="1:49" ht="15" hidden="1" customHeight="1" outlineLevel="1" x14ac:dyDescent="0.2">
      <c r="A60" s="174">
        <v>34</v>
      </c>
      <c r="B60" s="45" t="s">
        <v>128</v>
      </c>
      <c r="C60" s="46" t="s">
        <v>129</v>
      </c>
      <c r="D60" s="60">
        <v>2200000</v>
      </c>
      <c r="E60" s="48"/>
      <c r="F60" s="48"/>
      <c r="G60" s="49"/>
      <c r="H60" s="50">
        <v>1</v>
      </c>
      <c r="I60" s="61">
        <v>2192052.66</v>
      </c>
      <c r="J60" s="48"/>
      <c r="K60" s="49">
        <f t="shared" si="5"/>
        <v>7947.339999999851</v>
      </c>
      <c r="L60" s="62" t="s">
        <v>40</v>
      </c>
      <c r="AW60" s="1" t="s">
        <v>1</v>
      </c>
    </row>
    <row r="61" spans="1:49" ht="15" hidden="1" customHeight="1" outlineLevel="1" x14ac:dyDescent="0.2">
      <c r="A61" s="117">
        <v>35</v>
      </c>
      <c r="B61" s="118" t="s">
        <v>130</v>
      </c>
      <c r="C61" s="65" t="s">
        <v>131</v>
      </c>
      <c r="D61" s="80">
        <v>2200000</v>
      </c>
      <c r="E61" s="81"/>
      <c r="F61" s="81"/>
      <c r="G61" s="102"/>
      <c r="H61" s="83">
        <v>1</v>
      </c>
      <c r="I61" s="84">
        <v>2192988.4000000004</v>
      </c>
      <c r="J61" s="81"/>
      <c r="K61" s="85">
        <f t="shared" si="5"/>
        <v>7011.5999999996275</v>
      </c>
      <c r="L61" s="176" t="s">
        <v>40</v>
      </c>
      <c r="N61" s="178">
        <v>74246252</v>
      </c>
      <c r="O61" s="178" t="s">
        <v>132</v>
      </c>
      <c r="P61" s="179" t="s">
        <v>127</v>
      </c>
      <c r="Q61" s="178">
        <f>43784.87+9553.06+6368.71</f>
        <v>59706.64</v>
      </c>
      <c r="R61" s="178">
        <f>2843.17+1137.27</f>
        <v>3980.44</v>
      </c>
      <c r="AW61" s="1" t="s">
        <v>1</v>
      </c>
    </row>
    <row r="62" spans="1:49" ht="15" hidden="1" customHeight="1" outlineLevel="1" x14ac:dyDescent="0.2">
      <c r="A62" s="117"/>
      <c r="B62" s="118"/>
      <c r="C62" s="68"/>
      <c r="D62" s="86"/>
      <c r="E62" s="87"/>
      <c r="F62" s="87"/>
      <c r="G62" s="113"/>
      <c r="H62" s="89"/>
      <c r="I62" s="90"/>
      <c r="J62" s="87"/>
      <c r="K62" s="91"/>
      <c r="L62" s="177"/>
      <c r="N62" s="178"/>
      <c r="O62" s="178"/>
      <c r="P62" s="179"/>
      <c r="Q62" s="178"/>
      <c r="R62" s="178"/>
      <c r="S62" s="180"/>
      <c r="AN62" s="180"/>
      <c r="AW62" s="1" t="s">
        <v>1</v>
      </c>
    </row>
    <row r="63" spans="1:49" ht="15" hidden="1" customHeight="1" outlineLevel="1" x14ac:dyDescent="0.2">
      <c r="A63" s="174">
        <v>36</v>
      </c>
      <c r="B63" s="45" t="s">
        <v>133</v>
      </c>
      <c r="C63" s="46" t="s">
        <v>134</v>
      </c>
      <c r="D63" s="60">
        <v>2200000</v>
      </c>
      <c r="E63" s="48"/>
      <c r="F63" s="48"/>
      <c r="G63" s="49"/>
      <c r="H63" s="50">
        <v>1</v>
      </c>
      <c r="I63" s="61">
        <v>2192855.2299999995</v>
      </c>
      <c r="J63" s="48"/>
      <c r="K63" s="49">
        <f t="shared" si="5"/>
        <v>7144.7700000004843</v>
      </c>
      <c r="L63" s="62" t="s">
        <v>40</v>
      </c>
      <c r="AW63" s="1" t="s">
        <v>1</v>
      </c>
    </row>
    <row r="64" spans="1:49" ht="15" hidden="1" customHeight="1" outlineLevel="1" x14ac:dyDescent="0.2">
      <c r="A64" s="117">
        <v>37</v>
      </c>
      <c r="B64" s="118" t="s">
        <v>135</v>
      </c>
      <c r="C64" s="65" t="s">
        <v>136</v>
      </c>
      <c r="D64" s="80">
        <v>2800000</v>
      </c>
      <c r="E64" s="81"/>
      <c r="F64" s="81"/>
      <c r="G64" s="102"/>
      <c r="H64" s="83">
        <v>1</v>
      </c>
      <c r="I64" s="181">
        <f>'[1]20 %'!$G$178</f>
        <v>0</v>
      </c>
      <c r="J64" s="81"/>
      <c r="K64" s="85">
        <f t="shared" si="5"/>
        <v>2800000</v>
      </c>
      <c r="L64" s="176" t="s">
        <v>40</v>
      </c>
      <c r="M64" s="182"/>
      <c r="N64" s="178">
        <v>74246251</v>
      </c>
      <c r="O64" s="178" t="s">
        <v>132</v>
      </c>
      <c r="P64" s="179" t="s">
        <v>127</v>
      </c>
      <c r="Q64" s="183">
        <f>'[1]20 %'!$W$171-'[1]20 %'!$W$177-'[1]20 %'!$W$176</f>
        <v>657916.16000000003</v>
      </c>
      <c r="R64" s="183">
        <f>SUM('[1]20 %'!$W$176:$W$177)</f>
        <v>0</v>
      </c>
      <c r="S64" s="180"/>
      <c r="AN64" s="180"/>
      <c r="AW64" s="1" t="s">
        <v>1</v>
      </c>
    </row>
    <row r="65" spans="1:49" ht="15" hidden="1" customHeight="1" outlineLevel="1" x14ac:dyDescent="0.2">
      <c r="A65" s="117"/>
      <c r="B65" s="118"/>
      <c r="C65" s="68"/>
      <c r="D65" s="86"/>
      <c r="E65" s="87"/>
      <c r="F65" s="87"/>
      <c r="G65" s="113"/>
      <c r="H65" s="89"/>
      <c r="I65" s="90"/>
      <c r="J65" s="87"/>
      <c r="K65" s="91"/>
      <c r="L65" s="177"/>
      <c r="M65" s="182"/>
      <c r="N65" s="178"/>
      <c r="O65" s="178"/>
      <c r="P65" s="179"/>
      <c r="Q65" s="178"/>
      <c r="R65" s="178"/>
      <c r="AW65" s="1" t="s">
        <v>1</v>
      </c>
    </row>
    <row r="66" spans="1:49" ht="15" hidden="1" customHeight="1" outlineLevel="1" x14ac:dyDescent="0.2">
      <c r="A66" s="174">
        <v>38</v>
      </c>
      <c r="B66" s="45" t="s">
        <v>137</v>
      </c>
      <c r="C66" s="46" t="s">
        <v>58</v>
      </c>
      <c r="D66" s="60">
        <v>5500000</v>
      </c>
      <c r="E66" s="48"/>
      <c r="F66" s="48"/>
      <c r="G66" s="49"/>
      <c r="H66" s="50">
        <v>1</v>
      </c>
      <c r="I66" s="61">
        <f>'[1]20 %'!$G$204</f>
        <v>0</v>
      </c>
      <c r="J66" s="48"/>
      <c r="K66" s="49">
        <f t="shared" si="5"/>
        <v>5500000</v>
      </c>
      <c r="L66" s="62" t="s">
        <v>40</v>
      </c>
      <c r="M66" s="184"/>
      <c r="N66" s="1">
        <v>74246250</v>
      </c>
      <c r="O66" s="1" t="s">
        <v>132</v>
      </c>
      <c r="P66" s="1" t="s">
        <v>127</v>
      </c>
      <c r="Q66" s="3">
        <f>351549.75-15694.19-6277.67</f>
        <v>329577.89</v>
      </c>
      <c r="R66" s="3">
        <f>15694.19+6277.67</f>
        <v>21971.86</v>
      </c>
      <c r="S66" s="180"/>
      <c r="AN66" s="180"/>
      <c r="AW66" s="1" t="s">
        <v>1</v>
      </c>
    </row>
    <row r="67" spans="1:49" ht="15" hidden="1" customHeight="1" outlineLevel="1" x14ac:dyDescent="0.2">
      <c r="A67" s="117">
        <v>39</v>
      </c>
      <c r="B67" s="118" t="s">
        <v>138</v>
      </c>
      <c r="C67" s="65" t="s">
        <v>139</v>
      </c>
      <c r="D67" s="80">
        <v>2250000</v>
      </c>
      <c r="E67" s="81"/>
      <c r="F67" s="81"/>
      <c r="G67" s="102"/>
      <c r="H67" s="83">
        <v>1</v>
      </c>
      <c r="I67" s="84">
        <v>2242084.12</v>
      </c>
      <c r="J67" s="81"/>
      <c r="K67" s="85">
        <f t="shared" si="5"/>
        <v>7915.8799999998882</v>
      </c>
      <c r="L67" s="176" t="s">
        <v>40</v>
      </c>
      <c r="M67" s="184"/>
      <c r="AW67" s="1" t="s">
        <v>1</v>
      </c>
    </row>
    <row r="68" spans="1:49" ht="15" hidden="1" customHeight="1" outlineLevel="1" x14ac:dyDescent="0.2">
      <c r="A68" s="117"/>
      <c r="B68" s="118"/>
      <c r="C68" s="68"/>
      <c r="D68" s="86"/>
      <c r="E68" s="87"/>
      <c r="F68" s="87"/>
      <c r="G68" s="113"/>
      <c r="H68" s="89"/>
      <c r="I68" s="90"/>
      <c r="J68" s="87"/>
      <c r="K68" s="91"/>
      <c r="L68" s="177"/>
      <c r="AW68" s="1" t="s">
        <v>1</v>
      </c>
    </row>
    <row r="69" spans="1:49" ht="15" hidden="1" customHeight="1" outlineLevel="1" x14ac:dyDescent="0.2">
      <c r="A69" s="174">
        <v>40</v>
      </c>
      <c r="B69" s="45" t="s">
        <v>140</v>
      </c>
      <c r="C69" s="46"/>
      <c r="D69" s="60">
        <v>25000000</v>
      </c>
      <c r="E69" s="48"/>
      <c r="F69" s="48"/>
      <c r="G69" s="49"/>
      <c r="H69" s="50">
        <f>I69/D69</f>
        <v>0.4089032024</v>
      </c>
      <c r="I69" s="61">
        <f>4187072.18+SUM(Q69:S69)</f>
        <v>10222580.060000001</v>
      </c>
      <c r="J69" s="48"/>
      <c r="K69" s="49">
        <f t="shared" si="5"/>
        <v>14777419.939999999</v>
      </c>
      <c r="L69" s="66"/>
      <c r="N69" s="1">
        <v>74246253</v>
      </c>
      <c r="O69" s="1" t="s">
        <v>132</v>
      </c>
      <c r="P69" s="1" t="s">
        <v>141</v>
      </c>
      <c r="Q69" s="3">
        <v>4187072.18</v>
      </c>
      <c r="R69" s="3">
        <v>1830134.36</v>
      </c>
      <c r="S69" s="1">
        <v>18301.34</v>
      </c>
      <c r="AW69" s="1" t="s">
        <v>1</v>
      </c>
    </row>
    <row r="70" spans="1:49" ht="15" hidden="1" customHeight="1" collapsed="1" x14ac:dyDescent="0.2">
      <c r="A70" s="92"/>
      <c r="B70" s="93" t="s">
        <v>88</v>
      </c>
      <c r="C70" s="94"/>
      <c r="D70" s="95">
        <f>SUM(D50:D69)</f>
        <v>50800000</v>
      </c>
      <c r="E70" s="96"/>
      <c r="F70" s="96"/>
      <c r="G70" s="97"/>
      <c r="H70" s="98"/>
      <c r="I70" s="99">
        <f>SUM(I50:I69)</f>
        <v>26323970.140000001</v>
      </c>
      <c r="J70" s="96"/>
      <c r="K70" s="100">
        <f t="shared" si="5"/>
        <v>24476029.859999999</v>
      </c>
      <c r="L70" s="101">
        <f>I70/D70</f>
        <v>0.51818838858267713</v>
      </c>
      <c r="Q70" s="3" t="s">
        <v>142</v>
      </c>
      <c r="R70" s="3" t="s">
        <v>143</v>
      </c>
      <c r="S70" s="1" t="s">
        <v>144</v>
      </c>
      <c r="AW70" s="1" t="s">
        <v>1</v>
      </c>
    </row>
    <row r="71" spans="1:49" ht="15" hidden="1" customHeight="1" x14ac:dyDescent="0.2">
      <c r="A71" s="63"/>
      <c r="B71" s="69"/>
      <c r="C71" s="46"/>
      <c r="D71" s="60"/>
      <c r="E71" s="48"/>
      <c r="F71" s="48"/>
      <c r="G71" s="49"/>
      <c r="H71" s="50"/>
      <c r="I71" s="51"/>
      <c r="J71" s="48"/>
      <c r="K71" s="49"/>
      <c r="L71" s="66"/>
      <c r="AW71" s="1" t="s">
        <v>1</v>
      </c>
    </row>
    <row r="72" spans="1:49" ht="15" hidden="1" customHeight="1" x14ac:dyDescent="0.2">
      <c r="A72" s="53" t="s">
        <v>33</v>
      </c>
      <c r="B72" s="54" t="s">
        <v>91</v>
      </c>
      <c r="C72" s="128"/>
      <c r="D72" s="129"/>
      <c r="E72" s="130"/>
      <c r="F72" s="130"/>
      <c r="G72" s="131"/>
      <c r="H72" s="132"/>
      <c r="I72" s="133"/>
      <c r="J72" s="130"/>
      <c r="K72" s="131"/>
      <c r="L72" s="134"/>
      <c r="AW72" s="1" t="s">
        <v>1</v>
      </c>
    </row>
    <row r="73" spans="1:49" ht="15" hidden="1" customHeight="1" outlineLevel="1" x14ac:dyDescent="0.2">
      <c r="A73" s="174">
        <v>41</v>
      </c>
      <c r="B73" s="45" t="s">
        <v>145</v>
      </c>
      <c r="C73" s="46"/>
      <c r="D73" s="135">
        <v>1000000</v>
      </c>
      <c r="E73" s="48"/>
      <c r="F73" s="48"/>
      <c r="G73" s="49"/>
      <c r="H73" s="50">
        <f>I73/D73</f>
        <v>0.58860999999999997</v>
      </c>
      <c r="I73" s="61">
        <f>390815+Q73</f>
        <v>588610</v>
      </c>
      <c r="J73" s="48"/>
      <c r="K73" s="49">
        <f>D73-I73</f>
        <v>411390</v>
      </c>
      <c r="L73" s="66"/>
      <c r="N73" s="1">
        <v>74246268</v>
      </c>
      <c r="O73" s="185" t="s">
        <v>93</v>
      </c>
      <c r="P73" s="1" t="s">
        <v>64</v>
      </c>
      <c r="Q73" s="3">
        <v>197795</v>
      </c>
      <c r="R73" s="3">
        <v>10596.16</v>
      </c>
      <c r="T73" s="1" t="s">
        <v>146</v>
      </c>
      <c r="AW73" s="1" t="s">
        <v>1</v>
      </c>
    </row>
    <row r="74" spans="1:49" ht="15" hidden="1" customHeight="1" outlineLevel="1" x14ac:dyDescent="0.2">
      <c r="A74" s="45">
        <v>42</v>
      </c>
      <c r="B74" s="45" t="s">
        <v>147</v>
      </c>
      <c r="C74" s="46"/>
      <c r="D74" s="135">
        <v>261629.6</v>
      </c>
      <c r="E74" s="48"/>
      <c r="F74" s="48"/>
      <c r="G74" s="49"/>
      <c r="H74" s="50">
        <f>I74/D74</f>
        <v>0</v>
      </c>
      <c r="I74" s="51"/>
      <c r="J74" s="48"/>
      <c r="K74" s="49">
        <f>D74-I74</f>
        <v>261629.6</v>
      </c>
      <c r="L74" s="66"/>
      <c r="AW74" s="1" t="s">
        <v>1</v>
      </c>
    </row>
    <row r="75" spans="1:49" ht="15" hidden="1" customHeight="1" collapsed="1" x14ac:dyDescent="0.2">
      <c r="A75" s="92"/>
      <c r="B75" s="93" t="s">
        <v>102</v>
      </c>
      <c r="C75" s="94"/>
      <c r="D75" s="95">
        <f>SUM(D73:D74)</f>
        <v>1261629.6000000001</v>
      </c>
      <c r="E75" s="96"/>
      <c r="F75" s="96"/>
      <c r="G75" s="97"/>
      <c r="H75" s="98"/>
      <c r="I75" s="99">
        <f>SUM(I73:I74)</f>
        <v>588610</v>
      </c>
      <c r="J75" s="96"/>
      <c r="K75" s="100">
        <f>SUM(K73:K74)</f>
        <v>673019.6</v>
      </c>
      <c r="L75" s="101">
        <f>I75/D75</f>
        <v>0.46654739235667897</v>
      </c>
      <c r="AW75" s="1" t="s">
        <v>1</v>
      </c>
    </row>
    <row r="76" spans="1:49" s="111" customFormat="1" ht="15" hidden="1" customHeight="1" x14ac:dyDescent="0.2">
      <c r="A76" s="137"/>
      <c r="B76" s="138"/>
      <c r="C76" s="139"/>
      <c r="D76" s="140"/>
      <c r="E76" s="141"/>
      <c r="F76" s="141"/>
      <c r="G76" s="142"/>
      <c r="H76" s="143"/>
      <c r="I76" s="144"/>
      <c r="J76" s="141"/>
      <c r="K76" s="142"/>
      <c r="L76" s="145"/>
      <c r="Q76" s="112"/>
      <c r="R76" s="112"/>
      <c r="W76" s="1"/>
      <c r="X76" s="1"/>
      <c r="Y76" s="1"/>
      <c r="Z76" s="1"/>
      <c r="AA76" s="1"/>
      <c r="AB76" s="1"/>
      <c r="AC76" s="3"/>
      <c r="AD76" s="7"/>
      <c r="AE76" s="1"/>
      <c r="AF76" s="1"/>
      <c r="AG76" s="3"/>
      <c r="AH76" s="1"/>
      <c r="AM76" s="112"/>
      <c r="AW76" s="1" t="s">
        <v>1</v>
      </c>
    </row>
    <row r="77" spans="1:49" ht="12.75" hidden="1" thickBot="1" x14ac:dyDescent="0.25">
      <c r="A77" s="146"/>
      <c r="B77" s="147" t="s">
        <v>9</v>
      </c>
      <c r="C77" s="148"/>
      <c r="D77" s="149">
        <f>SUM(D24,D47,D70,D75)</f>
        <v>78088304.599999994</v>
      </c>
      <c r="E77" s="149"/>
      <c r="F77" s="149"/>
      <c r="G77" s="150"/>
      <c r="H77" s="151"/>
      <c r="I77" s="149">
        <f>SUM(I24,I47,I70,I75)</f>
        <v>31999136.039999999</v>
      </c>
      <c r="J77" s="149"/>
      <c r="K77" s="149">
        <f>SUM(K24,K47,K70,K75)</f>
        <v>46089168.560000002</v>
      </c>
      <c r="L77" s="186">
        <f>I77/D77</f>
        <v>0.40978141610209834</v>
      </c>
      <c r="M77" s="24"/>
      <c r="AW77" s="1" t="s">
        <v>1</v>
      </c>
    </row>
    <row r="78" spans="1:49" hidden="1" x14ac:dyDescent="0.2">
      <c r="A78" s="152"/>
      <c r="B78" s="152"/>
      <c r="C78" s="152"/>
      <c r="D78" s="152"/>
      <c r="E78" s="152"/>
      <c r="F78" s="152"/>
      <c r="G78" s="153"/>
      <c r="H78" s="154"/>
      <c r="I78" s="152"/>
      <c r="J78" s="152"/>
      <c r="K78" s="153"/>
      <c r="L78" s="152"/>
      <c r="AW78" s="1" t="s">
        <v>1</v>
      </c>
    </row>
    <row r="79" spans="1:49" hidden="1" x14ac:dyDescent="0.2">
      <c r="A79" s="152"/>
      <c r="B79" s="155" t="s">
        <v>105</v>
      </c>
      <c r="C79" s="155"/>
      <c r="D79" s="155"/>
      <c r="E79" s="155"/>
      <c r="F79" s="155"/>
      <c r="G79" s="155"/>
      <c r="H79" s="155"/>
      <c r="I79" s="155"/>
      <c r="J79" s="155"/>
      <c r="K79" s="155"/>
      <c r="L79" s="155"/>
      <c r="AW79" s="1" t="s">
        <v>1</v>
      </c>
    </row>
    <row r="80" spans="1:49" hidden="1" x14ac:dyDescent="0.2">
      <c r="A80" s="152"/>
      <c r="B80" s="152"/>
      <c r="C80" s="152"/>
      <c r="D80" s="152"/>
      <c r="E80" s="152"/>
      <c r="F80" s="152"/>
      <c r="G80" s="153"/>
      <c r="H80" s="154"/>
      <c r="I80" s="156"/>
      <c r="J80" s="156"/>
      <c r="K80" s="153"/>
      <c r="L80" s="152"/>
      <c r="AW80" s="1" t="s">
        <v>1</v>
      </c>
    </row>
    <row r="81" spans="1:49" hidden="1" x14ac:dyDescent="0.2">
      <c r="A81" s="152"/>
      <c r="B81" s="157"/>
      <c r="C81" s="158"/>
      <c r="D81" s="159"/>
      <c r="E81" s="159"/>
      <c r="F81" s="159"/>
      <c r="G81" s="160"/>
      <c r="H81" s="161"/>
      <c r="I81" s="162"/>
      <c r="J81" s="162"/>
      <c r="K81" s="163"/>
      <c r="L81" s="158"/>
      <c r="AW81" s="1" t="s">
        <v>1</v>
      </c>
    </row>
    <row r="82" spans="1:49" hidden="1" x14ac:dyDescent="0.2">
      <c r="A82" s="152"/>
      <c r="B82" s="158"/>
      <c r="C82" s="152"/>
      <c r="D82" s="164"/>
      <c r="E82" s="164"/>
      <c r="F82" s="164"/>
      <c r="G82" s="165"/>
      <c r="H82" s="154"/>
      <c r="I82" s="152"/>
      <c r="J82" s="152"/>
      <c r="K82" s="153"/>
      <c r="L82" s="152"/>
      <c r="AW82" s="1" t="s">
        <v>1</v>
      </c>
    </row>
    <row r="83" spans="1:49" hidden="1" x14ac:dyDescent="0.2">
      <c r="A83" s="152"/>
      <c r="B83" s="166" t="s">
        <v>108</v>
      </c>
      <c r="C83" s="152"/>
      <c r="D83" s="152"/>
      <c r="E83" s="152"/>
      <c r="F83" s="152"/>
      <c r="G83" s="153"/>
      <c r="H83" s="167" t="s">
        <v>109</v>
      </c>
      <c r="I83" s="167"/>
      <c r="J83" s="167"/>
      <c r="K83" s="168"/>
      <c r="L83" s="152"/>
      <c r="AW83" s="1" t="s">
        <v>1</v>
      </c>
    </row>
    <row r="84" spans="1:49" s="192" customFormat="1" hidden="1" x14ac:dyDescent="0.2">
      <c r="A84" s="187"/>
      <c r="B84" s="188" t="s">
        <v>111</v>
      </c>
      <c r="C84" s="187"/>
      <c r="D84" s="187"/>
      <c r="E84" s="187"/>
      <c r="F84" s="187"/>
      <c r="G84" s="189"/>
      <c r="H84" s="190" t="s">
        <v>112</v>
      </c>
      <c r="I84" s="190"/>
      <c r="J84" s="190"/>
      <c r="K84" s="191"/>
      <c r="L84" s="187"/>
      <c r="Q84" s="193"/>
      <c r="R84" s="193"/>
      <c r="AC84" s="193"/>
      <c r="AD84" s="194"/>
      <c r="AG84" s="193"/>
      <c r="AM84" s="193"/>
      <c r="AW84" s="1" t="s">
        <v>1</v>
      </c>
    </row>
    <row r="85" spans="1:49" hidden="1" x14ac:dyDescent="0.2">
      <c r="AW85" s="1" t="s">
        <v>1</v>
      </c>
    </row>
    <row r="86" spans="1:49" hidden="1" x14ac:dyDescent="0.2">
      <c r="AW86" s="1" t="s">
        <v>1</v>
      </c>
    </row>
    <row r="87" spans="1:49" hidden="1" x14ac:dyDescent="0.2">
      <c r="AW87" s="1" t="s">
        <v>1</v>
      </c>
    </row>
    <row r="88" spans="1:49" hidden="1" x14ac:dyDescent="0.2">
      <c r="AW88" s="1" t="s">
        <v>1</v>
      </c>
    </row>
    <row r="89" spans="1:49" hidden="1" x14ac:dyDescent="0.2">
      <c r="AW89" s="1" t="s">
        <v>1</v>
      </c>
    </row>
    <row r="90" spans="1:49" hidden="1" x14ac:dyDescent="0.2">
      <c r="AW90" s="1" t="s">
        <v>1</v>
      </c>
    </row>
    <row r="91" spans="1:49" hidden="1" x14ac:dyDescent="0.2">
      <c r="AW91" s="1" t="s">
        <v>1</v>
      </c>
    </row>
    <row r="92" spans="1:49" hidden="1" x14ac:dyDescent="0.2">
      <c r="AW92" s="1" t="s">
        <v>1</v>
      </c>
    </row>
    <row r="93" spans="1:49" hidden="1" x14ac:dyDescent="0.2">
      <c r="AW93" s="1" t="s">
        <v>1</v>
      </c>
    </row>
    <row r="94" spans="1:49" hidden="1" x14ac:dyDescent="0.2">
      <c r="AW94" s="1" t="s">
        <v>1</v>
      </c>
    </row>
    <row r="95" spans="1:49" hidden="1" x14ac:dyDescent="0.2">
      <c r="AW95" s="1" t="s">
        <v>1</v>
      </c>
    </row>
    <row r="96" spans="1:49" hidden="1" x14ac:dyDescent="0.2">
      <c r="AW96" s="1" t="s">
        <v>1</v>
      </c>
    </row>
    <row r="97" spans="1:49" hidden="1" x14ac:dyDescent="0.2">
      <c r="AW97" s="1" t="s">
        <v>1</v>
      </c>
    </row>
    <row r="98" spans="1:49" hidden="1" x14ac:dyDescent="0.2">
      <c r="AW98" s="1" t="s">
        <v>1</v>
      </c>
    </row>
    <row r="99" spans="1:49" hidden="1" x14ac:dyDescent="0.2">
      <c r="AW99" s="1" t="s">
        <v>1</v>
      </c>
    </row>
    <row r="100" spans="1:49" hidden="1" x14ac:dyDescent="0.2">
      <c r="A100" s="1" t="s">
        <v>1</v>
      </c>
      <c r="B100" s="1" t="s">
        <v>1</v>
      </c>
      <c r="C100" s="1" t="s">
        <v>1</v>
      </c>
      <c r="D100" s="1" t="s">
        <v>1</v>
      </c>
      <c r="E100" s="1" t="s">
        <v>1</v>
      </c>
      <c r="F100" s="1" t="s">
        <v>1</v>
      </c>
      <c r="G100" s="1" t="s">
        <v>1</v>
      </c>
      <c r="H100" s="1" t="s">
        <v>1</v>
      </c>
      <c r="I100" s="1" t="s">
        <v>1</v>
      </c>
      <c r="J100" s="1" t="s">
        <v>1</v>
      </c>
      <c r="K100" s="1" t="s">
        <v>1</v>
      </c>
      <c r="L100" s="1" t="s">
        <v>1</v>
      </c>
      <c r="M100" s="1" t="s">
        <v>1</v>
      </c>
      <c r="N100" s="1" t="s">
        <v>1</v>
      </c>
      <c r="O100" s="1" t="s">
        <v>1</v>
      </c>
      <c r="P100" s="1" t="s">
        <v>1</v>
      </c>
      <c r="Q100" s="1" t="s">
        <v>1</v>
      </c>
      <c r="R100" s="1"/>
      <c r="S100" s="1" t="s">
        <v>1</v>
      </c>
      <c r="T100" s="1" t="s">
        <v>1</v>
      </c>
      <c r="U100" s="1" t="s">
        <v>1</v>
      </c>
      <c r="V100" s="1" t="s">
        <v>1</v>
      </c>
      <c r="W100" s="1" t="s">
        <v>1</v>
      </c>
      <c r="X100" s="1" t="s">
        <v>1</v>
      </c>
      <c r="Y100" s="1" t="s">
        <v>1</v>
      </c>
      <c r="Z100" s="1" t="s">
        <v>1</v>
      </c>
      <c r="AA100" s="1" t="s">
        <v>1</v>
      </c>
      <c r="AB100" s="1" t="s">
        <v>1</v>
      </c>
      <c r="AC100" s="1" t="s">
        <v>1</v>
      </c>
      <c r="AD100" s="1" t="s">
        <v>1</v>
      </c>
      <c r="AE100" s="1" t="s">
        <v>1</v>
      </c>
      <c r="AF100" s="1" t="s">
        <v>1</v>
      </c>
      <c r="AG100" s="1" t="s">
        <v>1</v>
      </c>
      <c r="AH100" s="1" t="s">
        <v>1</v>
      </c>
      <c r="AI100" s="1" t="s">
        <v>1</v>
      </c>
      <c r="AJ100" s="1" t="s">
        <v>1</v>
      </c>
      <c r="AK100" s="1" t="s">
        <v>1</v>
      </c>
      <c r="AL100" s="1" t="s">
        <v>1</v>
      </c>
      <c r="AM100" s="1" t="s">
        <v>1</v>
      </c>
      <c r="AN100" s="1" t="s">
        <v>1</v>
      </c>
      <c r="AO100" s="1" t="s">
        <v>1</v>
      </c>
      <c r="AP100" s="1" t="s">
        <v>1</v>
      </c>
      <c r="AQ100" s="1" t="s">
        <v>1</v>
      </c>
      <c r="AR100" s="1" t="s">
        <v>1</v>
      </c>
      <c r="AS100" s="1" t="s">
        <v>1</v>
      </c>
      <c r="AT100" s="1" t="s">
        <v>1</v>
      </c>
      <c r="AU100" s="1" t="s">
        <v>1</v>
      </c>
      <c r="AV100" s="1" t="s">
        <v>1</v>
      </c>
      <c r="AW100" s="1" t="s">
        <v>1</v>
      </c>
    </row>
    <row r="103" spans="1:49" x14ac:dyDescent="0.2">
      <c r="B103" s="2" t="s">
        <v>0</v>
      </c>
      <c r="C103" s="2"/>
      <c r="D103" s="2"/>
      <c r="E103" s="2"/>
      <c r="F103" s="2"/>
      <c r="G103" s="2"/>
      <c r="H103" s="2"/>
      <c r="I103" s="2"/>
      <c r="J103" s="2"/>
      <c r="K103" s="2"/>
      <c r="L103" s="2"/>
      <c r="X103" s="2" t="s">
        <v>0</v>
      </c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W103" s="1" t="s">
        <v>1</v>
      </c>
    </row>
    <row r="104" spans="1:49" x14ac:dyDescent="0.2">
      <c r="B104" s="195"/>
      <c r="C104" s="195"/>
      <c r="D104" s="195"/>
      <c r="E104" s="195"/>
      <c r="F104" s="195"/>
      <c r="G104" s="195"/>
      <c r="H104" s="195"/>
      <c r="I104" s="195"/>
      <c r="J104" s="195"/>
      <c r="K104" s="195"/>
      <c r="L104" s="195"/>
      <c r="X104" s="195"/>
      <c r="Y104" s="195"/>
      <c r="Z104" s="195"/>
      <c r="AA104" s="195"/>
      <c r="AB104" s="195"/>
      <c r="AC104" s="195"/>
      <c r="AD104" s="195"/>
      <c r="AE104" s="195"/>
      <c r="AF104" s="195"/>
      <c r="AG104" s="195"/>
      <c r="AH104" s="195"/>
    </row>
    <row r="105" spans="1:49" x14ac:dyDescent="0.2">
      <c r="B105" s="195"/>
      <c r="C105" s="195"/>
      <c r="D105" s="195"/>
      <c r="E105" s="195"/>
      <c r="F105" s="195"/>
      <c r="G105" s="195"/>
      <c r="H105" s="195"/>
      <c r="I105" s="195"/>
      <c r="J105" s="195"/>
      <c r="K105" s="195"/>
      <c r="L105" s="195"/>
      <c r="X105" s="195"/>
      <c r="Y105" s="195"/>
      <c r="Z105" s="195"/>
      <c r="AA105" s="195"/>
      <c r="AB105" s="195"/>
      <c r="AC105" s="195"/>
      <c r="AD105" s="195"/>
      <c r="AE105" s="195"/>
      <c r="AF105" s="195"/>
      <c r="AG105" s="195"/>
      <c r="AH105" s="195"/>
    </row>
    <row r="106" spans="1:49" x14ac:dyDescent="0.2"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W106" s="1" t="s">
        <v>1</v>
      </c>
    </row>
    <row r="107" spans="1:49" x14ac:dyDescent="0.2">
      <c r="B107" s="5"/>
      <c r="C107" s="5"/>
      <c r="D107" s="5"/>
      <c r="E107" s="5"/>
      <c r="F107" s="5"/>
      <c r="G107" s="6"/>
      <c r="I107" s="5"/>
      <c r="J107" s="5"/>
      <c r="K107" s="6"/>
      <c r="L107" s="5"/>
      <c r="X107" s="5"/>
      <c r="Y107" s="5"/>
      <c r="Z107" s="5"/>
      <c r="AA107" s="5"/>
      <c r="AB107" s="5"/>
      <c r="AC107" s="6"/>
      <c r="AE107" s="5"/>
      <c r="AF107" s="5"/>
      <c r="AG107" s="6"/>
      <c r="AH107" s="5"/>
      <c r="AW107" s="1" t="s">
        <v>1</v>
      </c>
    </row>
    <row r="108" spans="1:49" x14ac:dyDescent="0.2">
      <c r="B108" s="8" t="s">
        <v>2</v>
      </c>
      <c r="C108" s="8"/>
      <c r="D108" s="8"/>
      <c r="E108" s="8"/>
      <c r="F108" s="8"/>
      <c r="G108" s="8"/>
      <c r="H108" s="8"/>
      <c r="I108" s="8"/>
      <c r="J108" s="8"/>
      <c r="K108" s="8"/>
      <c r="L108" s="8"/>
      <c r="X108" s="8" t="s">
        <v>3</v>
      </c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W108" s="1" t="s">
        <v>1</v>
      </c>
    </row>
    <row r="109" spans="1:49" x14ac:dyDescent="0.2">
      <c r="B109" s="9" t="s">
        <v>148</v>
      </c>
      <c r="C109" s="9"/>
      <c r="D109" s="9"/>
      <c r="E109" s="9"/>
      <c r="F109" s="9"/>
      <c r="G109" s="9"/>
      <c r="H109" s="9"/>
      <c r="I109" s="9"/>
      <c r="J109" s="9"/>
      <c r="K109" s="9"/>
      <c r="L109" s="9"/>
      <c r="X109" s="9" t="s">
        <v>5</v>
      </c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W109" s="1" t="s">
        <v>1</v>
      </c>
    </row>
    <row r="110" spans="1:49" x14ac:dyDescent="0.2">
      <c r="B110" s="10"/>
      <c r="C110" s="10"/>
      <c r="D110" s="10"/>
      <c r="E110" s="10"/>
      <c r="F110" s="10"/>
      <c r="G110" s="11"/>
      <c r="H110" s="12"/>
      <c r="I110" s="10"/>
      <c r="J110" s="10"/>
      <c r="K110" s="11"/>
      <c r="L110" s="10"/>
      <c r="X110" s="10"/>
      <c r="Y110" s="10"/>
      <c r="Z110" s="10"/>
      <c r="AA110" s="10"/>
      <c r="AB110" s="10"/>
      <c r="AC110" s="11"/>
      <c r="AD110" s="12"/>
      <c r="AE110" s="10"/>
      <c r="AF110" s="10"/>
      <c r="AG110" s="11"/>
      <c r="AH110" s="10"/>
      <c r="AW110" s="1" t="s">
        <v>1</v>
      </c>
    </row>
    <row r="111" spans="1:49" x14ac:dyDescent="0.2">
      <c r="B111" s="1" t="s">
        <v>6</v>
      </c>
      <c r="X111" s="1" t="s">
        <v>6</v>
      </c>
      <c r="AW111" s="1" t="s">
        <v>1</v>
      </c>
    </row>
    <row r="112" spans="1:49" x14ac:dyDescent="0.2">
      <c r="AW112" s="1" t="s">
        <v>1</v>
      </c>
    </row>
    <row r="113" spans="1:49" ht="12" customHeight="1" x14ac:dyDescent="0.2">
      <c r="A113" s="13"/>
      <c r="B113" s="14" t="s">
        <v>7</v>
      </c>
      <c r="C113" s="15" t="s">
        <v>8</v>
      </c>
      <c r="D113" s="15" t="s">
        <v>9</v>
      </c>
      <c r="E113" s="16" t="s">
        <v>10</v>
      </c>
      <c r="F113" s="15" t="s">
        <v>11</v>
      </c>
      <c r="G113" s="17" t="s">
        <v>12</v>
      </c>
      <c r="H113" s="18" t="s">
        <v>13</v>
      </c>
      <c r="I113" s="19"/>
      <c r="J113" s="20" t="s">
        <v>14</v>
      </c>
      <c r="K113" s="21" t="s">
        <v>15</v>
      </c>
      <c r="L113" s="15"/>
      <c r="N113" s="22" t="s">
        <v>16</v>
      </c>
      <c r="O113" s="22" t="s">
        <v>17</v>
      </c>
      <c r="P113" s="22" t="s">
        <v>18</v>
      </c>
      <c r="Q113" s="22" t="s">
        <v>19</v>
      </c>
      <c r="R113" s="22" t="s">
        <v>20</v>
      </c>
      <c r="S113" s="22" t="s">
        <v>21</v>
      </c>
      <c r="T113" s="23" t="s">
        <v>22</v>
      </c>
      <c r="W113" s="13"/>
      <c r="X113" s="14" t="s">
        <v>7</v>
      </c>
      <c r="Y113" s="15" t="s">
        <v>23</v>
      </c>
      <c r="Z113" s="15" t="s">
        <v>9</v>
      </c>
      <c r="AA113" s="16" t="s">
        <v>10</v>
      </c>
      <c r="AB113" s="15" t="s">
        <v>11</v>
      </c>
      <c r="AC113" s="17" t="s">
        <v>12</v>
      </c>
      <c r="AD113" s="18" t="s">
        <v>13</v>
      </c>
      <c r="AE113" s="19"/>
      <c r="AF113" s="20" t="s">
        <v>14</v>
      </c>
      <c r="AG113" s="21" t="s">
        <v>15</v>
      </c>
      <c r="AH113" s="15"/>
      <c r="AJ113" s="22" t="s">
        <v>16</v>
      </c>
      <c r="AK113" s="22" t="s">
        <v>17</v>
      </c>
      <c r="AL113" s="22" t="s">
        <v>18</v>
      </c>
      <c r="AM113" s="22" t="s">
        <v>19</v>
      </c>
      <c r="AN113" s="22" t="s">
        <v>21</v>
      </c>
      <c r="AW113" s="1" t="s">
        <v>1</v>
      </c>
    </row>
    <row r="114" spans="1:49" x14ac:dyDescent="0.2">
      <c r="A114" s="24"/>
      <c r="B114" s="25"/>
      <c r="C114" s="26"/>
      <c r="D114" s="26" t="s">
        <v>24</v>
      </c>
      <c r="E114" s="27"/>
      <c r="F114" s="26" t="s">
        <v>25</v>
      </c>
      <c r="G114" s="28" t="s">
        <v>19</v>
      </c>
      <c r="H114" s="29" t="s">
        <v>26</v>
      </c>
      <c r="I114" s="26" t="s">
        <v>27</v>
      </c>
      <c r="J114" s="26" t="s">
        <v>28</v>
      </c>
      <c r="K114" s="30"/>
      <c r="L114" s="26" t="s">
        <v>22</v>
      </c>
      <c r="W114" s="24"/>
      <c r="X114" s="25"/>
      <c r="Y114" s="26"/>
      <c r="Z114" s="26" t="s">
        <v>24</v>
      </c>
      <c r="AA114" s="27"/>
      <c r="AB114" s="26" t="s">
        <v>25</v>
      </c>
      <c r="AC114" s="28" t="s">
        <v>19</v>
      </c>
      <c r="AD114" s="29" t="s">
        <v>26</v>
      </c>
      <c r="AE114" s="26" t="s">
        <v>27</v>
      </c>
      <c r="AF114" s="26" t="s">
        <v>28</v>
      </c>
      <c r="AG114" s="30"/>
      <c r="AH114" s="26" t="s">
        <v>22</v>
      </c>
      <c r="AW114" s="1" t="s">
        <v>1</v>
      </c>
    </row>
    <row r="115" spans="1:49" x14ac:dyDescent="0.2">
      <c r="A115" s="31"/>
      <c r="B115" s="32"/>
      <c r="C115" s="33"/>
      <c r="D115" s="33"/>
      <c r="E115" s="33"/>
      <c r="F115" s="34" t="s">
        <v>17</v>
      </c>
      <c r="G115" s="35"/>
      <c r="H115" s="36" t="s">
        <v>25</v>
      </c>
      <c r="I115" s="34" t="s">
        <v>29</v>
      </c>
      <c r="J115" s="34" t="s">
        <v>30</v>
      </c>
      <c r="K115" s="37"/>
      <c r="L115" s="33"/>
      <c r="W115" s="31"/>
      <c r="X115" s="32"/>
      <c r="Y115" s="33"/>
      <c r="Z115" s="33"/>
      <c r="AA115" s="33"/>
      <c r="AB115" s="34" t="s">
        <v>17</v>
      </c>
      <c r="AC115" s="35"/>
      <c r="AD115" s="36" t="s">
        <v>25</v>
      </c>
      <c r="AE115" s="34" t="s">
        <v>29</v>
      </c>
      <c r="AF115" s="34" t="s">
        <v>30</v>
      </c>
      <c r="AG115" s="37"/>
      <c r="AH115" s="33"/>
      <c r="AW115" s="1" t="s">
        <v>1</v>
      </c>
    </row>
    <row r="116" spans="1:49" x14ac:dyDescent="0.2">
      <c r="A116" s="38" t="s">
        <v>149</v>
      </c>
      <c r="B116" s="39" t="s">
        <v>32</v>
      </c>
      <c r="C116" s="40"/>
      <c r="D116" s="41"/>
      <c r="E116" s="40"/>
      <c r="F116" s="42"/>
      <c r="G116" s="43"/>
      <c r="H116" s="44"/>
      <c r="I116" s="41"/>
      <c r="J116" s="42"/>
      <c r="K116" s="43"/>
      <c r="L116" s="43"/>
      <c r="W116" s="38" t="s">
        <v>31</v>
      </c>
      <c r="X116" s="39" t="s">
        <v>33</v>
      </c>
      <c r="Y116" s="40"/>
      <c r="Z116" s="40"/>
      <c r="AA116" s="40"/>
      <c r="AB116" s="42"/>
      <c r="AC116" s="43"/>
      <c r="AD116" s="44"/>
      <c r="AE116" s="42"/>
      <c r="AF116" s="42"/>
      <c r="AG116" s="43"/>
      <c r="AH116" s="40"/>
      <c r="AW116" s="1" t="s">
        <v>1</v>
      </c>
    </row>
    <row r="117" spans="1:49" ht="15" customHeight="1" outlineLevel="1" x14ac:dyDescent="0.2">
      <c r="A117" s="45">
        <v>1</v>
      </c>
      <c r="B117" s="45" t="s">
        <v>34</v>
      </c>
      <c r="C117" s="46" t="s">
        <v>35</v>
      </c>
      <c r="D117" s="47">
        <v>300000</v>
      </c>
      <c r="E117" s="48"/>
      <c r="F117" s="48"/>
      <c r="G117" s="49"/>
      <c r="H117" s="50">
        <f>I117/D117</f>
        <v>0</v>
      </c>
      <c r="I117" s="51"/>
      <c r="J117" s="48"/>
      <c r="K117" s="49">
        <f>D117-I117</f>
        <v>300000</v>
      </c>
      <c r="L117" s="52"/>
      <c r="W117" s="53" t="s">
        <v>36</v>
      </c>
      <c r="X117" s="54" t="s">
        <v>37</v>
      </c>
      <c r="Y117" s="55"/>
      <c r="Z117" s="56"/>
      <c r="AA117" s="57"/>
      <c r="AB117" s="57"/>
      <c r="AC117" s="57"/>
      <c r="AD117" s="58"/>
      <c r="AE117" s="57"/>
      <c r="AF117" s="57"/>
      <c r="AG117" s="57"/>
      <c r="AH117" s="59"/>
      <c r="AW117" s="1" t="s">
        <v>1</v>
      </c>
    </row>
    <row r="118" spans="1:49" ht="15" customHeight="1" outlineLevel="1" x14ac:dyDescent="0.2">
      <c r="A118" s="45">
        <v>2</v>
      </c>
      <c r="B118" s="45" t="s">
        <v>38</v>
      </c>
      <c r="C118" s="46" t="s">
        <v>39</v>
      </c>
      <c r="D118" s="60">
        <v>300000</v>
      </c>
      <c r="E118" s="48"/>
      <c r="F118" s="48"/>
      <c r="G118" s="49"/>
      <c r="H118" s="50">
        <v>1</v>
      </c>
      <c r="I118" s="61">
        <v>299563</v>
      </c>
      <c r="J118" s="48"/>
      <c r="K118" s="49">
        <f t="shared" ref="K118:K127" si="6">D118-I118</f>
        <v>437</v>
      </c>
      <c r="L118" s="62" t="s">
        <v>40</v>
      </c>
      <c r="W118" s="63">
        <v>1</v>
      </c>
      <c r="X118" s="64" t="s">
        <v>41</v>
      </c>
      <c r="Y118" s="65" t="s">
        <v>42</v>
      </c>
      <c r="Z118" s="65"/>
      <c r="AA118" s="65"/>
      <c r="AB118" s="65"/>
      <c r="AC118" s="65"/>
      <c r="AD118" s="65"/>
      <c r="AE118" s="65"/>
      <c r="AF118" s="48"/>
      <c r="AG118" s="49"/>
      <c r="AH118" s="66"/>
      <c r="AW118" s="1" t="s">
        <v>1</v>
      </c>
    </row>
    <row r="119" spans="1:49" ht="15" customHeight="1" outlineLevel="1" x14ac:dyDescent="0.2">
      <c r="A119" s="45">
        <v>3</v>
      </c>
      <c r="B119" s="45" t="s">
        <v>43</v>
      </c>
      <c r="C119" s="46" t="s">
        <v>44</v>
      </c>
      <c r="D119" s="60">
        <v>200000</v>
      </c>
      <c r="E119" s="48"/>
      <c r="F119" s="48"/>
      <c r="G119" s="49"/>
      <c r="H119" s="50">
        <f t="shared" ref="H119:H124" si="7">I119/D119</f>
        <v>0</v>
      </c>
      <c r="I119" s="61"/>
      <c r="J119" s="48"/>
      <c r="K119" s="49">
        <f t="shared" si="6"/>
        <v>200000</v>
      </c>
      <c r="L119" s="52"/>
      <c r="W119" s="63"/>
      <c r="X119" s="67" t="s">
        <v>45</v>
      </c>
      <c r="Y119" s="68"/>
      <c r="Z119" s="68"/>
      <c r="AA119" s="68"/>
      <c r="AB119" s="68"/>
      <c r="AC119" s="68"/>
      <c r="AD119" s="68"/>
      <c r="AE119" s="68"/>
      <c r="AF119" s="48"/>
      <c r="AG119" s="49"/>
      <c r="AH119" s="66"/>
      <c r="AW119" s="1" t="s">
        <v>1</v>
      </c>
    </row>
    <row r="120" spans="1:49" ht="15" customHeight="1" outlineLevel="1" x14ac:dyDescent="0.2">
      <c r="A120" s="45">
        <v>4</v>
      </c>
      <c r="B120" s="45" t="s">
        <v>46</v>
      </c>
      <c r="C120" s="46" t="s">
        <v>150</v>
      </c>
      <c r="D120" s="60">
        <v>300000</v>
      </c>
      <c r="E120" s="48"/>
      <c r="F120" s="48"/>
      <c r="G120" s="49"/>
      <c r="H120" s="50">
        <f t="shared" si="7"/>
        <v>0.84556666666666669</v>
      </c>
      <c r="I120" s="61">
        <f>Q120</f>
        <v>253670</v>
      </c>
      <c r="J120" s="48"/>
      <c r="K120" s="49">
        <f t="shared" si="6"/>
        <v>46330</v>
      </c>
      <c r="L120" s="52"/>
      <c r="N120" s="1">
        <v>74246293</v>
      </c>
      <c r="O120" s="185">
        <v>44860</v>
      </c>
      <c r="P120" s="1" t="s">
        <v>55</v>
      </c>
      <c r="Q120" s="3">
        <v>253670</v>
      </c>
      <c r="W120" s="63"/>
      <c r="X120" s="69"/>
      <c r="Y120" s="46"/>
      <c r="Z120" s="60"/>
      <c r="AA120" s="48"/>
      <c r="AB120" s="48"/>
      <c r="AC120" s="49"/>
      <c r="AD120" s="50"/>
      <c r="AE120" s="61"/>
      <c r="AF120" s="48"/>
      <c r="AG120" s="49"/>
      <c r="AH120" s="66"/>
      <c r="AW120" s="1" t="s">
        <v>1</v>
      </c>
    </row>
    <row r="121" spans="1:49" ht="15" customHeight="1" outlineLevel="1" x14ac:dyDescent="0.2">
      <c r="A121" s="45">
        <v>5</v>
      </c>
      <c r="B121" s="45" t="s">
        <v>48</v>
      </c>
      <c r="C121" s="46" t="s">
        <v>49</v>
      </c>
      <c r="D121" s="60">
        <v>300000</v>
      </c>
      <c r="E121" s="48"/>
      <c r="F121" s="48"/>
      <c r="G121" s="49"/>
      <c r="H121" s="50">
        <f t="shared" si="7"/>
        <v>0.87739333333333336</v>
      </c>
      <c r="I121" s="61">
        <v>263218</v>
      </c>
      <c r="J121" s="48"/>
      <c r="K121" s="49">
        <f t="shared" si="6"/>
        <v>36782</v>
      </c>
      <c r="L121" s="52"/>
      <c r="W121" s="63"/>
      <c r="X121" s="69"/>
      <c r="Y121" s="46"/>
      <c r="Z121" s="60"/>
      <c r="AA121" s="48"/>
      <c r="AB121" s="48"/>
      <c r="AC121" s="49"/>
      <c r="AD121" s="50"/>
      <c r="AE121" s="61"/>
      <c r="AF121" s="48"/>
      <c r="AG121" s="49"/>
      <c r="AH121" s="66"/>
      <c r="AW121" s="1" t="s">
        <v>1</v>
      </c>
    </row>
    <row r="122" spans="1:49" ht="15" customHeight="1" outlineLevel="1" x14ac:dyDescent="0.2">
      <c r="A122" s="45">
        <v>6</v>
      </c>
      <c r="B122" s="45" t="s">
        <v>50</v>
      </c>
      <c r="C122" s="46" t="s">
        <v>51</v>
      </c>
      <c r="D122" s="60">
        <v>300000</v>
      </c>
      <c r="E122" s="48"/>
      <c r="F122" s="48"/>
      <c r="G122" s="49"/>
      <c r="H122" s="50">
        <f t="shared" si="7"/>
        <v>0</v>
      </c>
      <c r="I122" s="51"/>
      <c r="J122" s="48"/>
      <c r="K122" s="49">
        <f t="shared" si="6"/>
        <v>300000</v>
      </c>
      <c r="L122" s="52"/>
      <c r="W122" s="63"/>
      <c r="X122" s="69"/>
      <c r="Y122" s="46"/>
      <c r="Z122" s="70"/>
      <c r="AA122" s="71"/>
      <c r="AB122" s="71"/>
      <c r="AC122" s="72"/>
      <c r="AD122" s="73"/>
      <c r="AE122" s="61"/>
      <c r="AF122" s="71"/>
      <c r="AG122" s="72"/>
      <c r="AH122" s="74"/>
      <c r="AW122" s="1" t="s">
        <v>1</v>
      </c>
    </row>
    <row r="123" spans="1:49" ht="15" customHeight="1" outlineLevel="1" x14ac:dyDescent="0.2">
      <c r="A123" s="45">
        <v>7</v>
      </c>
      <c r="B123" s="45" t="s">
        <v>52</v>
      </c>
      <c r="C123" s="75" t="s">
        <v>39</v>
      </c>
      <c r="D123" s="76">
        <v>100000</v>
      </c>
      <c r="E123" s="48"/>
      <c r="F123" s="48"/>
      <c r="G123" s="49"/>
      <c r="H123" s="50">
        <f t="shared" si="7"/>
        <v>0.99614999999999998</v>
      </c>
      <c r="I123" s="51">
        <v>99615</v>
      </c>
      <c r="J123" s="48"/>
      <c r="K123" s="49">
        <f t="shared" si="6"/>
        <v>385</v>
      </c>
      <c r="L123" s="62" t="s">
        <v>40</v>
      </c>
      <c r="W123" s="63"/>
      <c r="X123" s="69"/>
      <c r="Y123" s="46"/>
      <c r="Z123" s="60"/>
      <c r="AA123" s="48"/>
      <c r="AB123" s="48"/>
      <c r="AC123" s="49"/>
      <c r="AD123" s="50"/>
      <c r="AE123" s="61"/>
      <c r="AF123" s="48"/>
      <c r="AG123" s="49"/>
      <c r="AH123" s="66"/>
      <c r="AW123" s="1" t="s">
        <v>1</v>
      </c>
    </row>
    <row r="124" spans="1:49" ht="15" customHeight="1" outlineLevel="1" x14ac:dyDescent="0.2">
      <c r="A124" s="45">
        <v>8</v>
      </c>
      <c r="B124" s="45" t="s">
        <v>57</v>
      </c>
      <c r="C124" s="75" t="s">
        <v>58</v>
      </c>
      <c r="D124" s="76">
        <v>200000</v>
      </c>
      <c r="E124" s="48"/>
      <c r="F124" s="48"/>
      <c r="G124" s="49"/>
      <c r="H124" s="50">
        <f t="shared" si="7"/>
        <v>0.99199999999999999</v>
      </c>
      <c r="I124" s="51">
        <v>198400</v>
      </c>
      <c r="J124" s="48"/>
      <c r="K124" s="49">
        <f t="shared" si="6"/>
        <v>1600</v>
      </c>
      <c r="L124" s="62" t="s">
        <v>40</v>
      </c>
      <c r="W124" s="63"/>
      <c r="X124" s="69"/>
      <c r="Y124" s="46"/>
      <c r="Z124" s="60"/>
      <c r="AA124" s="48"/>
      <c r="AB124" s="48"/>
      <c r="AC124" s="49"/>
      <c r="AD124" s="50"/>
      <c r="AE124" s="61"/>
      <c r="AF124" s="48"/>
      <c r="AG124" s="49"/>
      <c r="AH124" s="66"/>
      <c r="AW124" s="1" t="s">
        <v>1</v>
      </c>
    </row>
    <row r="125" spans="1:49" ht="15" customHeight="1" outlineLevel="1" x14ac:dyDescent="0.2">
      <c r="A125" s="45">
        <v>9</v>
      </c>
      <c r="B125" s="45" t="s">
        <v>61</v>
      </c>
      <c r="C125" s="75" t="s">
        <v>62</v>
      </c>
      <c r="D125" s="76">
        <v>100000</v>
      </c>
      <c r="E125" s="48"/>
      <c r="F125" s="48"/>
      <c r="G125" s="49"/>
      <c r="H125" s="50">
        <v>1</v>
      </c>
      <c r="I125" s="51">
        <v>99865.5</v>
      </c>
      <c r="J125" s="48"/>
      <c r="K125" s="49">
        <f t="shared" si="6"/>
        <v>134.5</v>
      </c>
      <c r="L125" s="62" t="s">
        <v>40</v>
      </c>
      <c r="O125" s="77"/>
      <c r="W125" s="78"/>
      <c r="X125" s="79"/>
      <c r="Y125" s="65"/>
      <c r="Z125" s="80"/>
      <c r="AA125" s="81"/>
      <c r="AB125" s="81"/>
      <c r="AC125" s="82"/>
      <c r="AD125" s="83"/>
      <c r="AE125" s="84"/>
      <c r="AF125" s="81"/>
      <c r="AG125" s="85"/>
      <c r="AH125" s="81"/>
      <c r="AW125" s="1" t="s">
        <v>1</v>
      </c>
    </row>
    <row r="126" spans="1:49" ht="15" customHeight="1" outlineLevel="1" x14ac:dyDescent="0.2">
      <c r="A126" s="45">
        <v>10</v>
      </c>
      <c r="B126" s="45" t="s">
        <v>66</v>
      </c>
      <c r="C126" s="75" t="s">
        <v>67</v>
      </c>
      <c r="D126" s="76">
        <v>150000</v>
      </c>
      <c r="E126" s="48"/>
      <c r="F126" s="48"/>
      <c r="G126" s="49"/>
      <c r="H126" s="50">
        <v>1</v>
      </c>
      <c r="I126" s="51">
        <v>149578.75</v>
      </c>
      <c r="J126" s="48"/>
      <c r="K126" s="49">
        <f t="shared" si="6"/>
        <v>421.25</v>
      </c>
      <c r="L126" s="62" t="s">
        <v>40</v>
      </c>
      <c r="O126" s="77"/>
      <c r="W126" s="78"/>
      <c r="X126" s="79"/>
      <c r="Y126" s="68"/>
      <c r="Z126" s="86"/>
      <c r="AA126" s="87"/>
      <c r="AB126" s="87"/>
      <c r="AC126" s="88"/>
      <c r="AD126" s="89"/>
      <c r="AE126" s="90"/>
      <c r="AF126" s="87"/>
      <c r="AG126" s="91"/>
      <c r="AH126" s="87"/>
      <c r="AW126" s="1" t="s">
        <v>1</v>
      </c>
    </row>
    <row r="127" spans="1:49" ht="15" customHeight="1" outlineLevel="1" x14ac:dyDescent="0.2">
      <c r="A127" s="45">
        <v>11</v>
      </c>
      <c r="B127" s="45" t="s">
        <v>69</v>
      </c>
      <c r="C127" s="75" t="s">
        <v>70</v>
      </c>
      <c r="D127" s="76">
        <v>300000</v>
      </c>
      <c r="E127" s="48"/>
      <c r="F127" s="48"/>
      <c r="G127" s="49"/>
      <c r="H127" s="50">
        <f>I127/D127</f>
        <v>0</v>
      </c>
      <c r="I127" s="51"/>
      <c r="J127" s="48"/>
      <c r="K127" s="49">
        <f t="shared" si="6"/>
        <v>300000</v>
      </c>
      <c r="L127" s="52"/>
      <c r="W127" s="63"/>
      <c r="X127" s="69"/>
      <c r="Y127" s="46"/>
      <c r="Z127" s="60"/>
      <c r="AA127" s="48"/>
      <c r="AB127" s="48"/>
      <c r="AC127" s="49"/>
      <c r="AD127" s="50"/>
      <c r="AE127" s="61"/>
      <c r="AF127" s="48"/>
      <c r="AG127" s="49"/>
      <c r="AH127" s="66"/>
      <c r="AW127" s="1" t="s">
        <v>1</v>
      </c>
    </row>
    <row r="128" spans="1:49" ht="15" customHeight="1" x14ac:dyDescent="0.2">
      <c r="A128" s="92"/>
      <c r="B128" s="93" t="s">
        <v>71</v>
      </c>
      <c r="C128" s="94"/>
      <c r="D128" s="95">
        <f>SUM(D117:D127)</f>
        <v>2550000</v>
      </c>
      <c r="E128" s="96"/>
      <c r="F128" s="96"/>
      <c r="G128" s="97"/>
      <c r="H128" s="98"/>
      <c r="I128" s="99">
        <f>SUM(I117:I127)</f>
        <v>1363910.25</v>
      </c>
      <c r="J128" s="96"/>
      <c r="K128" s="100">
        <f>D128-I128</f>
        <v>1186089.75</v>
      </c>
      <c r="L128" s="101">
        <f>I128/D128</f>
        <v>0.53486676470588235</v>
      </c>
      <c r="W128" s="78"/>
      <c r="X128" s="79"/>
      <c r="Y128" s="65"/>
      <c r="Z128" s="80"/>
      <c r="AA128" s="81"/>
      <c r="AB128" s="81"/>
      <c r="AC128" s="102"/>
      <c r="AD128" s="83"/>
      <c r="AE128" s="84"/>
      <c r="AF128" s="81"/>
      <c r="AG128" s="85"/>
      <c r="AH128" s="81"/>
      <c r="AW128" s="1" t="s">
        <v>1</v>
      </c>
    </row>
    <row r="129" spans="1:49" s="111" customFormat="1" ht="15" customHeight="1" x14ac:dyDescent="0.2">
      <c r="A129" s="103"/>
      <c r="B129" s="104"/>
      <c r="C129" s="105"/>
      <c r="D129" s="106"/>
      <c r="E129" s="107"/>
      <c r="F129" s="107"/>
      <c r="G129" s="108"/>
      <c r="H129" s="109"/>
      <c r="I129" s="61"/>
      <c r="J129" s="107"/>
      <c r="K129" s="108"/>
      <c r="L129" s="110"/>
      <c r="Q129" s="112"/>
      <c r="R129" s="112"/>
      <c r="W129" s="78"/>
      <c r="X129" s="79"/>
      <c r="Y129" s="68"/>
      <c r="Z129" s="86"/>
      <c r="AA129" s="87"/>
      <c r="AB129" s="87"/>
      <c r="AC129" s="113"/>
      <c r="AD129" s="89"/>
      <c r="AE129" s="90"/>
      <c r="AF129" s="87"/>
      <c r="AG129" s="91"/>
      <c r="AH129" s="87"/>
      <c r="AM129" s="112"/>
      <c r="AW129" s="1" t="s">
        <v>1</v>
      </c>
    </row>
    <row r="130" spans="1:49" ht="15" customHeight="1" x14ac:dyDescent="0.2">
      <c r="A130" s="114" t="s">
        <v>72</v>
      </c>
      <c r="B130" s="115"/>
      <c r="C130" s="75"/>
      <c r="D130" s="76"/>
      <c r="E130" s="48"/>
      <c r="F130" s="48"/>
      <c r="G130" s="49"/>
      <c r="H130" s="50"/>
      <c r="I130" s="51"/>
      <c r="J130" s="48"/>
      <c r="K130" s="49"/>
      <c r="L130" s="66"/>
      <c r="W130" s="63"/>
      <c r="X130" s="69"/>
      <c r="Y130" s="46"/>
      <c r="Z130" s="60"/>
      <c r="AA130" s="48"/>
      <c r="AB130" s="48"/>
      <c r="AC130" s="49"/>
      <c r="AD130" s="50"/>
      <c r="AE130" s="61"/>
      <c r="AF130" s="48"/>
      <c r="AG130" s="49"/>
      <c r="AH130" s="66"/>
      <c r="AW130" s="1" t="s">
        <v>1</v>
      </c>
    </row>
    <row r="131" spans="1:49" ht="15" customHeight="1" outlineLevel="1" x14ac:dyDescent="0.2">
      <c r="A131" s="116">
        <v>12</v>
      </c>
      <c r="B131" s="116" t="s">
        <v>73</v>
      </c>
      <c r="C131" s="75"/>
      <c r="D131" s="76">
        <v>1164600</v>
      </c>
      <c r="E131" s="48"/>
      <c r="F131" s="48"/>
      <c r="G131" s="49"/>
      <c r="H131" s="50">
        <v>1</v>
      </c>
      <c r="I131" s="196">
        <v>1163282</v>
      </c>
      <c r="J131" s="48"/>
      <c r="K131" s="49">
        <f t="shared" ref="K131:K148" si="8">D131-I131</f>
        <v>1318</v>
      </c>
      <c r="L131" s="62" t="s">
        <v>40</v>
      </c>
      <c r="W131" s="78"/>
      <c r="X131" s="79"/>
      <c r="Y131" s="65"/>
      <c r="Z131" s="80"/>
      <c r="AA131" s="81"/>
      <c r="AB131" s="81"/>
      <c r="AC131" s="102"/>
      <c r="AD131" s="83"/>
      <c r="AE131" s="84"/>
      <c r="AF131" s="81"/>
      <c r="AG131" s="85"/>
      <c r="AH131" s="81"/>
      <c r="AW131" s="1" t="s">
        <v>1</v>
      </c>
    </row>
    <row r="132" spans="1:49" ht="15" customHeight="1" outlineLevel="1" x14ac:dyDescent="0.2">
      <c r="A132" s="116"/>
      <c r="B132" s="197" t="s">
        <v>76</v>
      </c>
      <c r="C132" s="198"/>
      <c r="D132" s="199"/>
      <c r="E132" s="200"/>
      <c r="F132" s="200"/>
      <c r="G132" s="201"/>
      <c r="H132" s="202"/>
      <c r="I132" s="203"/>
      <c r="J132" s="200"/>
      <c r="K132" s="201"/>
      <c r="L132" s="204" t="s">
        <v>151</v>
      </c>
      <c r="W132" s="78"/>
      <c r="X132" s="79"/>
      <c r="Y132" s="68"/>
      <c r="Z132" s="86"/>
      <c r="AA132" s="87"/>
      <c r="AB132" s="87"/>
      <c r="AC132" s="113"/>
      <c r="AD132" s="89"/>
      <c r="AE132" s="90"/>
      <c r="AF132" s="87"/>
      <c r="AG132" s="91"/>
      <c r="AH132" s="87"/>
      <c r="AW132" s="1" t="s">
        <v>1</v>
      </c>
    </row>
    <row r="133" spans="1:49" ht="15" customHeight="1" outlineLevel="1" x14ac:dyDescent="0.2">
      <c r="A133" s="116">
        <v>14</v>
      </c>
      <c r="B133" s="116" t="s">
        <v>80</v>
      </c>
      <c r="C133" s="75"/>
      <c r="D133" s="76">
        <v>479025</v>
      </c>
      <c r="E133" s="48"/>
      <c r="F133" s="48"/>
      <c r="G133" s="49"/>
      <c r="H133" s="50">
        <f>I133/D133</f>
        <v>0.99477480298523047</v>
      </c>
      <c r="I133" s="196">
        <v>476522</v>
      </c>
      <c r="J133" s="48"/>
      <c r="K133" s="49">
        <f t="shared" si="8"/>
        <v>2503</v>
      </c>
      <c r="L133" s="62" t="s">
        <v>40</v>
      </c>
      <c r="W133" s="63"/>
      <c r="X133" s="69"/>
      <c r="Y133" s="46"/>
      <c r="Z133" s="60"/>
      <c r="AA133" s="48"/>
      <c r="AB133" s="48"/>
      <c r="AC133" s="49"/>
      <c r="AD133" s="50"/>
      <c r="AE133" s="61"/>
      <c r="AF133" s="48"/>
      <c r="AG133" s="49"/>
      <c r="AH133" s="66"/>
      <c r="AW133" s="1" t="s">
        <v>1</v>
      </c>
    </row>
    <row r="134" spans="1:49" ht="15" customHeight="1" outlineLevel="1" x14ac:dyDescent="0.2">
      <c r="A134" s="117">
        <v>15</v>
      </c>
      <c r="B134" s="118" t="s">
        <v>81</v>
      </c>
      <c r="C134" s="119"/>
      <c r="D134" s="80">
        <v>2500000</v>
      </c>
      <c r="E134" s="81"/>
      <c r="F134" s="81"/>
      <c r="G134" s="82"/>
      <c r="H134" s="83">
        <f>I134/D134</f>
        <v>0.998</v>
      </c>
      <c r="I134" s="205">
        <f>998000+1497000</f>
        <v>2495000</v>
      </c>
      <c r="J134" s="81"/>
      <c r="K134" s="102">
        <f t="shared" si="8"/>
        <v>5000</v>
      </c>
      <c r="L134" s="81"/>
      <c r="W134" s="78"/>
      <c r="X134" s="79"/>
      <c r="Y134" s="65"/>
      <c r="Z134" s="80"/>
      <c r="AA134" s="81"/>
      <c r="AB134" s="81"/>
      <c r="AC134" s="82"/>
      <c r="AD134" s="83"/>
      <c r="AE134" s="84"/>
      <c r="AF134" s="81"/>
      <c r="AG134" s="85"/>
      <c r="AH134" s="81"/>
      <c r="AW134" s="1" t="s">
        <v>1</v>
      </c>
    </row>
    <row r="135" spans="1:49" ht="15" customHeight="1" outlineLevel="1" x14ac:dyDescent="0.2">
      <c r="A135" s="117"/>
      <c r="B135" s="118"/>
      <c r="C135" s="121"/>
      <c r="D135" s="86"/>
      <c r="E135" s="87"/>
      <c r="F135" s="87"/>
      <c r="G135" s="88"/>
      <c r="H135" s="89"/>
      <c r="I135" s="206"/>
      <c r="J135" s="87"/>
      <c r="K135" s="113">
        <f t="shared" si="8"/>
        <v>0</v>
      </c>
      <c r="L135" s="87"/>
      <c r="W135" s="78"/>
      <c r="X135" s="79"/>
      <c r="Y135" s="68"/>
      <c r="Z135" s="86"/>
      <c r="AA135" s="87"/>
      <c r="AB135" s="87"/>
      <c r="AC135" s="88"/>
      <c r="AD135" s="89"/>
      <c r="AE135" s="90"/>
      <c r="AF135" s="87"/>
      <c r="AG135" s="91"/>
      <c r="AH135" s="87"/>
      <c r="AW135" s="1" t="s">
        <v>1</v>
      </c>
    </row>
    <row r="136" spans="1:49" ht="15" customHeight="1" outlineLevel="1" x14ac:dyDescent="0.2">
      <c r="A136" s="123">
        <v>16</v>
      </c>
      <c r="B136" s="124" t="s">
        <v>84</v>
      </c>
      <c r="C136" s="46"/>
      <c r="D136" s="125">
        <v>18000</v>
      </c>
      <c r="E136" s="34"/>
      <c r="F136" s="34"/>
      <c r="G136" s="35"/>
      <c r="H136" s="36">
        <f t="shared" ref="H136:H148" si="9">I136/D136</f>
        <v>0</v>
      </c>
      <c r="I136" s="207"/>
      <c r="J136" s="34"/>
      <c r="K136" s="49">
        <f t="shared" si="8"/>
        <v>18000</v>
      </c>
      <c r="L136" s="34"/>
      <c r="W136" s="63"/>
      <c r="X136" s="69"/>
      <c r="Y136" s="46"/>
      <c r="Z136" s="60"/>
      <c r="AA136" s="48"/>
      <c r="AB136" s="48"/>
      <c r="AC136" s="49"/>
      <c r="AD136" s="50"/>
      <c r="AE136" s="61"/>
      <c r="AF136" s="48"/>
      <c r="AG136" s="49"/>
      <c r="AH136" s="66"/>
      <c r="AW136" s="1" t="s">
        <v>1</v>
      </c>
    </row>
    <row r="137" spans="1:49" ht="15" customHeight="1" outlineLevel="1" x14ac:dyDescent="0.2">
      <c r="A137" s="123">
        <v>17</v>
      </c>
      <c r="B137" s="124" t="s">
        <v>85</v>
      </c>
      <c r="C137" s="46"/>
      <c r="D137" s="125">
        <v>500000</v>
      </c>
      <c r="E137" s="34"/>
      <c r="F137" s="34"/>
      <c r="G137" s="35"/>
      <c r="H137" s="36">
        <f t="shared" si="9"/>
        <v>0.95079730000000007</v>
      </c>
      <c r="I137" s="207">
        <v>475398.65</v>
      </c>
      <c r="J137" s="34"/>
      <c r="K137" s="49">
        <f t="shared" si="8"/>
        <v>24601.349999999977</v>
      </c>
      <c r="L137" s="34"/>
      <c r="Q137" s="3">
        <f>I139-180623</f>
        <v>-22450</v>
      </c>
      <c r="W137" s="92"/>
      <c r="X137" s="93" t="s">
        <v>88</v>
      </c>
      <c r="Y137" s="94"/>
      <c r="Z137" s="95">
        <f>SUM(Z118:Z136)</f>
        <v>0</v>
      </c>
      <c r="AA137" s="96"/>
      <c r="AB137" s="96"/>
      <c r="AC137" s="97"/>
      <c r="AD137" s="98"/>
      <c r="AE137" s="99">
        <f>SUM(AE118:AE136)</f>
        <v>0</v>
      </c>
      <c r="AF137" s="96"/>
      <c r="AG137" s="100">
        <f>Z137-AE137</f>
        <v>0</v>
      </c>
      <c r="AH137" s="127"/>
      <c r="AW137" s="1" t="s">
        <v>1</v>
      </c>
    </row>
    <row r="138" spans="1:49" ht="15" customHeight="1" outlineLevel="1" x14ac:dyDescent="0.2">
      <c r="A138" s="123">
        <v>18</v>
      </c>
      <c r="B138" s="124" t="s">
        <v>89</v>
      </c>
      <c r="C138" s="46"/>
      <c r="D138" s="125">
        <v>100000</v>
      </c>
      <c r="E138" s="34"/>
      <c r="F138" s="34"/>
      <c r="G138" s="35"/>
      <c r="H138" s="36">
        <f t="shared" si="9"/>
        <v>0</v>
      </c>
      <c r="I138" s="207"/>
      <c r="J138" s="34"/>
      <c r="K138" s="49">
        <f t="shared" si="8"/>
        <v>100000</v>
      </c>
      <c r="L138" s="34"/>
      <c r="W138" s="63"/>
      <c r="X138" s="69"/>
      <c r="Y138" s="46"/>
      <c r="Z138" s="60"/>
      <c r="AA138" s="48"/>
      <c r="AB138" s="48"/>
      <c r="AC138" s="49"/>
      <c r="AD138" s="50"/>
      <c r="AE138" s="51"/>
      <c r="AF138" s="48"/>
      <c r="AG138" s="49"/>
      <c r="AH138" s="66"/>
      <c r="AW138" s="1" t="s">
        <v>1</v>
      </c>
    </row>
    <row r="139" spans="1:49" ht="15" customHeight="1" outlineLevel="1" x14ac:dyDescent="0.2">
      <c r="A139" s="117">
        <v>19</v>
      </c>
      <c r="B139" s="118" t="s">
        <v>90</v>
      </c>
      <c r="C139" s="119"/>
      <c r="D139" s="80">
        <v>181250</v>
      </c>
      <c r="E139" s="81"/>
      <c r="F139" s="81"/>
      <c r="G139" s="82"/>
      <c r="H139" s="83">
        <f t="shared" si="9"/>
        <v>0.87267862068965518</v>
      </c>
      <c r="I139" s="205">
        <f>145813+Q139</f>
        <v>158173</v>
      </c>
      <c r="J139" s="81"/>
      <c r="K139" s="85">
        <f t="shared" si="8"/>
        <v>23077</v>
      </c>
      <c r="L139" s="81"/>
      <c r="O139" s="1">
        <v>84269620</v>
      </c>
      <c r="P139" s="1" t="s">
        <v>152</v>
      </c>
      <c r="Q139" s="3">
        <v>12360</v>
      </c>
      <c r="W139" s="53" t="s">
        <v>33</v>
      </c>
      <c r="X139" s="54" t="s">
        <v>91</v>
      </c>
      <c r="Y139" s="128"/>
      <c r="Z139" s="129"/>
      <c r="AA139" s="130"/>
      <c r="AB139" s="130"/>
      <c r="AC139" s="131"/>
      <c r="AD139" s="132"/>
      <c r="AE139" s="133"/>
      <c r="AF139" s="130"/>
      <c r="AG139" s="131"/>
      <c r="AH139" s="134"/>
      <c r="AW139" s="1" t="s">
        <v>1</v>
      </c>
    </row>
    <row r="140" spans="1:49" ht="15" customHeight="1" outlineLevel="1" x14ac:dyDescent="0.2">
      <c r="A140" s="117"/>
      <c r="B140" s="118"/>
      <c r="C140" s="121"/>
      <c r="D140" s="86"/>
      <c r="E140" s="87"/>
      <c r="F140" s="87"/>
      <c r="G140" s="88"/>
      <c r="H140" s="89" t="e">
        <f t="shared" si="9"/>
        <v>#DIV/0!</v>
      </c>
      <c r="I140" s="206"/>
      <c r="J140" s="87"/>
      <c r="K140" s="91">
        <f t="shared" si="8"/>
        <v>0</v>
      </c>
      <c r="L140" s="87"/>
      <c r="W140" s="63"/>
      <c r="X140" s="69"/>
      <c r="Y140" s="46"/>
      <c r="Z140" s="135"/>
      <c r="AA140" s="48"/>
      <c r="AB140" s="48"/>
      <c r="AC140" s="49"/>
      <c r="AD140" s="50"/>
      <c r="AE140" s="61"/>
      <c r="AF140" s="48"/>
      <c r="AG140" s="49">
        <f>Z140-AE140</f>
        <v>0</v>
      </c>
      <c r="AH140" s="66"/>
      <c r="AW140" s="1" t="s">
        <v>1</v>
      </c>
    </row>
    <row r="141" spans="1:49" ht="15" customHeight="1" outlineLevel="1" x14ac:dyDescent="0.2">
      <c r="A141" s="123">
        <v>20</v>
      </c>
      <c r="B141" s="124" t="s">
        <v>96</v>
      </c>
      <c r="C141" s="46"/>
      <c r="D141" s="125">
        <v>509800</v>
      </c>
      <c r="E141" s="34"/>
      <c r="F141" s="34"/>
      <c r="G141" s="35"/>
      <c r="H141" s="36">
        <f>I141/D141</f>
        <v>0.9950961161239702</v>
      </c>
      <c r="I141" s="196">
        <v>507300</v>
      </c>
      <c r="J141" s="34"/>
      <c r="K141" s="49">
        <f>D141-I141</f>
        <v>2500</v>
      </c>
      <c r="L141" s="34"/>
      <c r="W141" s="136"/>
      <c r="X141" s="69"/>
      <c r="Y141" s="46"/>
      <c r="Z141" s="135"/>
      <c r="AA141" s="48"/>
      <c r="AB141" s="48"/>
      <c r="AC141" s="49"/>
      <c r="AD141" s="50"/>
      <c r="AE141" s="51"/>
      <c r="AF141" s="48"/>
      <c r="AG141" s="49">
        <f>Z141-AE141</f>
        <v>0</v>
      </c>
      <c r="AH141" s="66"/>
      <c r="AW141" s="1" t="s">
        <v>1</v>
      </c>
    </row>
    <row r="142" spans="1:49" ht="15" customHeight="1" outlineLevel="1" x14ac:dyDescent="0.2">
      <c r="A142" s="117">
        <v>21</v>
      </c>
      <c r="B142" s="118" t="s">
        <v>101</v>
      </c>
      <c r="C142" s="119"/>
      <c r="D142" s="80">
        <v>24000</v>
      </c>
      <c r="E142" s="81"/>
      <c r="F142" s="81"/>
      <c r="G142" s="82"/>
      <c r="H142" s="83">
        <f t="shared" si="9"/>
        <v>0.37204166666666666</v>
      </c>
      <c r="I142" s="205">
        <v>8929</v>
      </c>
      <c r="J142" s="81"/>
      <c r="K142" s="85">
        <f t="shared" si="8"/>
        <v>15071</v>
      </c>
      <c r="L142" s="81"/>
      <c r="N142" s="1" t="s">
        <v>153</v>
      </c>
      <c r="P142" s="1" t="s">
        <v>154</v>
      </c>
      <c r="Q142" s="3">
        <v>6000</v>
      </c>
      <c r="W142" s="92"/>
      <c r="X142" s="93" t="s">
        <v>102</v>
      </c>
      <c r="Y142" s="94"/>
      <c r="Z142" s="95">
        <f>SUM(Z140:Z141)</f>
        <v>0</v>
      </c>
      <c r="AA142" s="96"/>
      <c r="AB142" s="96"/>
      <c r="AC142" s="97"/>
      <c r="AD142" s="98"/>
      <c r="AE142" s="99">
        <f>SUM(AE140:AE141)</f>
        <v>0</v>
      </c>
      <c r="AF142" s="96"/>
      <c r="AG142" s="100">
        <f>SUM(AG140:AG141)</f>
        <v>0</v>
      </c>
      <c r="AH142" s="127"/>
      <c r="AW142" s="1" t="s">
        <v>1</v>
      </c>
    </row>
    <row r="143" spans="1:49" ht="15" customHeight="1" outlineLevel="1" x14ac:dyDescent="0.2">
      <c r="A143" s="117"/>
      <c r="B143" s="118"/>
      <c r="C143" s="121"/>
      <c r="D143" s="86"/>
      <c r="E143" s="87"/>
      <c r="F143" s="87"/>
      <c r="G143" s="88"/>
      <c r="H143" s="89" t="e">
        <f t="shared" si="9"/>
        <v>#DIV/0!</v>
      </c>
      <c r="I143" s="206"/>
      <c r="J143" s="87"/>
      <c r="K143" s="91">
        <f t="shared" si="8"/>
        <v>0</v>
      </c>
      <c r="L143" s="87"/>
      <c r="N143" s="1" t="s">
        <v>155</v>
      </c>
      <c r="P143" s="1" t="s">
        <v>156</v>
      </c>
      <c r="Q143" s="3">
        <v>36000</v>
      </c>
      <c r="W143" s="137"/>
      <c r="X143" s="138"/>
      <c r="Y143" s="139"/>
      <c r="Z143" s="140"/>
      <c r="AA143" s="141"/>
      <c r="AB143" s="141"/>
      <c r="AC143" s="142"/>
      <c r="AD143" s="143"/>
      <c r="AE143" s="144"/>
      <c r="AF143" s="141"/>
      <c r="AG143" s="142"/>
      <c r="AH143" s="145"/>
      <c r="AW143" s="1" t="s">
        <v>1</v>
      </c>
    </row>
    <row r="144" spans="1:49" ht="15" customHeight="1" outlineLevel="1" thickBot="1" x14ac:dyDescent="0.25">
      <c r="A144" s="117">
        <v>21</v>
      </c>
      <c r="B144" s="118" t="s">
        <v>103</v>
      </c>
      <c r="C144" s="119"/>
      <c r="D144" s="80">
        <v>500000</v>
      </c>
      <c r="E144" s="81"/>
      <c r="F144" s="81"/>
      <c r="G144" s="82"/>
      <c r="H144" s="83">
        <f t="shared" si="9"/>
        <v>0.996</v>
      </c>
      <c r="I144" s="205">
        <f>210000+Q144+Q145+Q146+Q143+Q142+Q147+Q148</f>
        <v>498000</v>
      </c>
      <c r="J144" s="81"/>
      <c r="K144" s="102">
        <f t="shared" si="8"/>
        <v>2000</v>
      </c>
      <c r="L144" s="81"/>
      <c r="N144" s="1" t="s">
        <v>157</v>
      </c>
      <c r="P144" s="1" t="s">
        <v>158</v>
      </c>
      <c r="Q144" s="3">
        <v>42000</v>
      </c>
      <c r="W144" s="146"/>
      <c r="X144" s="147" t="s">
        <v>9</v>
      </c>
      <c r="Y144" s="148"/>
      <c r="Z144" s="149" t="e">
        <f>SUM(#REF!,#REF!,Z137,Z142)</f>
        <v>#REF!</v>
      </c>
      <c r="AA144" s="149"/>
      <c r="AB144" s="149"/>
      <c r="AC144" s="150"/>
      <c r="AD144" s="151"/>
      <c r="AE144" s="149" t="e">
        <f>SUM(#REF!,#REF!,AE137,AE142)</f>
        <v>#REF!</v>
      </c>
      <c r="AF144" s="149"/>
      <c r="AG144" s="149" t="e">
        <f>SUM(#REF!,#REF!,AG137,AG142)</f>
        <v>#REF!</v>
      </c>
      <c r="AH144" s="149"/>
      <c r="AW144" s="1" t="s">
        <v>1</v>
      </c>
    </row>
    <row r="145" spans="1:49" ht="15" customHeight="1" outlineLevel="1" thickTop="1" x14ac:dyDescent="0.2">
      <c r="A145" s="117"/>
      <c r="B145" s="118"/>
      <c r="C145" s="121"/>
      <c r="D145" s="86"/>
      <c r="E145" s="87"/>
      <c r="F145" s="87"/>
      <c r="G145" s="88"/>
      <c r="H145" s="89" t="e">
        <f t="shared" si="9"/>
        <v>#DIV/0!</v>
      </c>
      <c r="I145" s="206"/>
      <c r="J145" s="87"/>
      <c r="K145" s="113">
        <f t="shared" si="8"/>
        <v>0</v>
      </c>
      <c r="L145" s="87"/>
      <c r="N145" s="1" t="s">
        <v>159</v>
      </c>
      <c r="O145" s="77"/>
      <c r="P145" s="1" t="s">
        <v>160</v>
      </c>
      <c r="Q145" s="3">
        <v>48000</v>
      </c>
      <c r="W145" s="152"/>
      <c r="X145" s="152"/>
      <c r="Y145" s="152"/>
      <c r="Z145" s="152"/>
      <c r="AA145" s="152"/>
      <c r="AB145" s="152"/>
      <c r="AC145" s="153"/>
      <c r="AD145" s="154"/>
      <c r="AE145" s="152"/>
      <c r="AF145" s="152"/>
      <c r="AG145" s="153"/>
      <c r="AH145" s="152"/>
      <c r="AK145" s="77"/>
      <c r="AW145" s="1" t="s">
        <v>1</v>
      </c>
    </row>
    <row r="146" spans="1:49" ht="15" customHeight="1" outlineLevel="1" x14ac:dyDescent="0.2">
      <c r="A146" s="116">
        <v>23</v>
      </c>
      <c r="B146" s="116" t="s">
        <v>104</v>
      </c>
      <c r="C146" s="75"/>
      <c r="D146" s="76">
        <v>1500000</v>
      </c>
      <c r="E146" s="48"/>
      <c r="F146" s="48"/>
      <c r="G146" s="49"/>
      <c r="H146" s="50">
        <f t="shared" si="9"/>
        <v>0</v>
      </c>
      <c r="I146" s="196"/>
      <c r="J146" s="48"/>
      <c r="K146" s="49">
        <f t="shared" si="8"/>
        <v>1500000</v>
      </c>
      <c r="L146" s="66"/>
      <c r="N146" s="1" t="s">
        <v>161</v>
      </c>
      <c r="P146" s="1" t="s">
        <v>160</v>
      </c>
      <c r="Q146" s="3">
        <v>48000</v>
      </c>
      <c r="W146" s="152"/>
      <c r="X146" s="155" t="s">
        <v>105</v>
      </c>
      <c r="Y146" s="155"/>
      <c r="Z146" s="155"/>
      <c r="AA146" s="155"/>
      <c r="AB146" s="155"/>
      <c r="AC146" s="155"/>
      <c r="AD146" s="155"/>
      <c r="AE146" s="155"/>
      <c r="AF146" s="155"/>
      <c r="AG146" s="155"/>
      <c r="AH146" s="155"/>
      <c r="AW146" s="1" t="s">
        <v>1</v>
      </c>
    </row>
    <row r="147" spans="1:49" ht="15" customHeight="1" outlineLevel="1" x14ac:dyDescent="0.2">
      <c r="A147" s="117">
        <v>24</v>
      </c>
      <c r="B147" s="118" t="s">
        <v>106</v>
      </c>
      <c r="C147" s="119"/>
      <c r="D147" s="80">
        <v>1000000</v>
      </c>
      <c r="E147" s="81"/>
      <c r="F147" s="81"/>
      <c r="G147" s="82"/>
      <c r="H147" s="83">
        <f t="shared" si="9"/>
        <v>0</v>
      </c>
      <c r="I147" s="205"/>
      <c r="J147" s="81"/>
      <c r="K147" s="102">
        <f t="shared" si="8"/>
        <v>1000000</v>
      </c>
      <c r="L147" s="81"/>
      <c r="N147" s="1" t="s">
        <v>162</v>
      </c>
      <c r="P147" s="1" t="s">
        <v>158</v>
      </c>
      <c r="Q147" s="3">
        <v>51000</v>
      </c>
      <c r="W147" s="152"/>
      <c r="X147" s="152"/>
      <c r="Y147" s="152"/>
      <c r="Z147" s="152"/>
      <c r="AA147" s="152"/>
      <c r="AB147" s="152"/>
      <c r="AC147" s="153"/>
      <c r="AD147" s="154"/>
      <c r="AE147" s="156"/>
      <c r="AF147" s="156"/>
      <c r="AG147" s="153"/>
      <c r="AH147" s="152"/>
      <c r="AW147" s="1" t="s">
        <v>1</v>
      </c>
    </row>
    <row r="148" spans="1:49" ht="15" customHeight="1" outlineLevel="1" x14ac:dyDescent="0.2">
      <c r="A148" s="117"/>
      <c r="B148" s="118"/>
      <c r="C148" s="121"/>
      <c r="D148" s="86"/>
      <c r="E148" s="87"/>
      <c r="F148" s="87"/>
      <c r="G148" s="88"/>
      <c r="H148" s="89" t="e">
        <f t="shared" si="9"/>
        <v>#DIV/0!</v>
      </c>
      <c r="I148" s="206"/>
      <c r="J148" s="87"/>
      <c r="K148" s="113">
        <f t="shared" si="8"/>
        <v>0</v>
      </c>
      <c r="L148" s="87"/>
      <c r="N148" s="1" t="s">
        <v>163</v>
      </c>
      <c r="P148" s="1" t="s">
        <v>156</v>
      </c>
      <c r="Q148" s="3">
        <v>57000</v>
      </c>
      <c r="W148" s="152"/>
      <c r="X148" s="157"/>
      <c r="Y148" s="158"/>
      <c r="Z148" s="159"/>
      <c r="AA148" s="159"/>
      <c r="AB148" s="159"/>
      <c r="AC148" s="160"/>
      <c r="AD148" s="161"/>
      <c r="AE148" s="162"/>
      <c r="AF148" s="162"/>
      <c r="AG148" s="163"/>
      <c r="AH148" s="158"/>
      <c r="AW148" s="1" t="s">
        <v>1</v>
      </c>
    </row>
    <row r="149" spans="1:49" ht="24" customHeight="1" outlineLevel="1" x14ac:dyDescent="0.2">
      <c r="A149" s="123"/>
      <c r="B149" s="208" t="s">
        <v>107</v>
      </c>
      <c r="C149" s="209"/>
      <c r="D149" s="210"/>
      <c r="E149" s="211"/>
      <c r="F149" s="211"/>
      <c r="G149" s="88"/>
      <c r="H149" s="36"/>
      <c r="I149" s="207"/>
      <c r="J149" s="211"/>
      <c r="K149" s="88"/>
      <c r="L149" s="212" t="s">
        <v>151</v>
      </c>
      <c r="W149" s="152"/>
      <c r="X149" s="158"/>
      <c r="Y149" s="152"/>
      <c r="Z149" s="164"/>
      <c r="AA149" s="164"/>
      <c r="AB149" s="164"/>
      <c r="AC149" s="165"/>
      <c r="AD149" s="154"/>
      <c r="AE149" s="152"/>
      <c r="AF149" s="152"/>
      <c r="AG149" s="153"/>
      <c r="AH149" s="152"/>
      <c r="AW149" s="1" t="s">
        <v>1</v>
      </c>
    </row>
    <row r="150" spans="1:49" ht="15" customHeight="1" outlineLevel="1" x14ac:dyDescent="0.2">
      <c r="A150" s="92"/>
      <c r="B150" s="93" t="s">
        <v>110</v>
      </c>
      <c r="C150" s="94"/>
      <c r="D150" s="95">
        <f>SUM(D131:D148)</f>
        <v>8476675</v>
      </c>
      <c r="E150" s="96"/>
      <c r="F150" s="96"/>
      <c r="G150" s="97"/>
      <c r="H150" s="98"/>
      <c r="I150" s="99">
        <f>SUM(I131:I148)</f>
        <v>5782604.6500000004</v>
      </c>
      <c r="J150" s="96"/>
      <c r="K150" s="100">
        <f>SUM(K131:K148)</f>
        <v>2694070.35</v>
      </c>
      <c r="L150" s="101">
        <f>I150/D150</f>
        <v>0.6821784072174526</v>
      </c>
      <c r="W150" s="152"/>
      <c r="X150" s="166" t="s">
        <v>108</v>
      </c>
      <c r="Y150" s="152"/>
      <c r="Z150" s="152"/>
      <c r="AA150" s="152"/>
      <c r="AB150" s="152"/>
      <c r="AC150" s="153"/>
      <c r="AD150" s="167" t="s">
        <v>109</v>
      </c>
      <c r="AE150" s="167"/>
      <c r="AF150" s="167"/>
      <c r="AG150" s="168"/>
      <c r="AH150" s="152"/>
      <c r="AW150" s="1" t="s">
        <v>1</v>
      </c>
    </row>
    <row r="151" spans="1:49" ht="15" customHeight="1" x14ac:dyDescent="0.2">
      <c r="A151" s="137"/>
      <c r="B151" s="171"/>
      <c r="C151" s="172"/>
      <c r="D151" s="173"/>
      <c r="E151" s="107"/>
      <c r="F151" s="107"/>
      <c r="G151" s="108"/>
      <c r="H151" s="109"/>
      <c r="I151" s="61"/>
      <c r="J151" s="107"/>
      <c r="K151" s="108"/>
      <c r="L151" s="110"/>
      <c r="W151" s="152"/>
      <c r="X151" s="158" t="s">
        <v>111</v>
      </c>
      <c r="Y151" s="152"/>
      <c r="Z151" s="152"/>
      <c r="AA151" s="152"/>
      <c r="AB151" s="152"/>
      <c r="AC151" s="153"/>
      <c r="AD151" s="169" t="s">
        <v>112</v>
      </c>
      <c r="AE151" s="169"/>
      <c r="AF151" s="169"/>
      <c r="AG151" s="170"/>
      <c r="AH151" s="152"/>
      <c r="AW151" s="1" t="s">
        <v>1</v>
      </c>
    </row>
    <row r="152" spans="1:49" s="111" customFormat="1" ht="15" customHeight="1" x14ac:dyDescent="0.2">
      <c r="A152" s="53" t="s">
        <v>164</v>
      </c>
      <c r="B152" s="54" t="s">
        <v>37</v>
      </c>
      <c r="C152" s="55"/>
      <c r="D152" s="56"/>
      <c r="E152" s="57"/>
      <c r="F152" s="57"/>
      <c r="G152" s="57"/>
      <c r="H152" s="58"/>
      <c r="I152" s="57"/>
      <c r="J152" s="57"/>
      <c r="K152" s="57"/>
      <c r="L152" s="59"/>
      <c r="Q152" s="112"/>
      <c r="R152" s="112"/>
      <c r="W152" s="1"/>
      <c r="X152" s="1"/>
      <c r="Y152" s="1"/>
      <c r="Z152" s="1"/>
      <c r="AA152" s="1"/>
      <c r="AB152" s="1"/>
      <c r="AC152" s="3"/>
      <c r="AD152" s="7"/>
      <c r="AE152" s="1"/>
      <c r="AF152" s="1"/>
      <c r="AG152" s="3"/>
      <c r="AH152" s="1"/>
      <c r="AM152" s="112"/>
      <c r="AW152" s="1" t="s">
        <v>1</v>
      </c>
    </row>
    <row r="153" spans="1:49" ht="15" customHeight="1" x14ac:dyDescent="0.2">
      <c r="A153" s="174">
        <v>26</v>
      </c>
      <c r="B153" s="175" t="s">
        <v>113</v>
      </c>
      <c r="C153" s="46" t="s">
        <v>114</v>
      </c>
      <c r="D153" s="60">
        <v>300000</v>
      </c>
      <c r="E153" s="48"/>
      <c r="F153" s="48"/>
      <c r="G153" s="49"/>
      <c r="H153" s="83">
        <f t="shared" ref="H153:H159" si="10">I153/D153</f>
        <v>0.76317999999999997</v>
      </c>
      <c r="I153" s="61">
        <v>228954</v>
      </c>
      <c r="J153" s="48"/>
      <c r="K153" s="49">
        <f>D153-I153</f>
        <v>71046</v>
      </c>
      <c r="L153" s="52">
        <f>K153/D153</f>
        <v>0.23682</v>
      </c>
      <c r="AW153" s="1" t="s">
        <v>1</v>
      </c>
    </row>
    <row r="154" spans="1:49" ht="15" customHeight="1" outlineLevel="1" x14ac:dyDescent="0.2">
      <c r="A154" s="174"/>
      <c r="B154" s="175"/>
      <c r="C154" s="46"/>
      <c r="D154" s="60"/>
      <c r="E154" s="48"/>
      <c r="F154" s="48"/>
      <c r="G154" s="49"/>
      <c r="H154" s="89" t="e">
        <f t="shared" si="10"/>
        <v>#DIV/0!</v>
      </c>
      <c r="I154" s="61"/>
      <c r="J154" s="48"/>
      <c r="K154" s="49"/>
      <c r="L154" s="66"/>
      <c r="AW154" s="1" t="s">
        <v>1</v>
      </c>
    </row>
    <row r="155" spans="1:49" ht="15" customHeight="1" outlineLevel="2" x14ac:dyDescent="0.2">
      <c r="A155" s="174">
        <v>27</v>
      </c>
      <c r="B155" s="45" t="s">
        <v>115</v>
      </c>
      <c r="C155" s="46" t="s">
        <v>58</v>
      </c>
      <c r="D155" s="60">
        <v>350000</v>
      </c>
      <c r="E155" s="48"/>
      <c r="F155" s="48"/>
      <c r="G155" s="49"/>
      <c r="H155" s="50">
        <f t="shared" si="10"/>
        <v>0.76598285714285719</v>
      </c>
      <c r="I155" s="61">
        <v>268094</v>
      </c>
      <c r="J155" s="48"/>
      <c r="K155" s="49">
        <f t="shared" ref="K155:K161" si="11">D155-I155</f>
        <v>81906</v>
      </c>
      <c r="L155" s="52">
        <f>K155/D155</f>
        <v>0.23401714285714287</v>
      </c>
      <c r="AW155" s="1" t="s">
        <v>1</v>
      </c>
    </row>
    <row r="156" spans="1:49" ht="15" customHeight="1" outlineLevel="1" x14ac:dyDescent="0.2">
      <c r="A156" s="174">
        <v>28</v>
      </c>
      <c r="B156" s="45" t="s">
        <v>117</v>
      </c>
      <c r="C156" s="46" t="s">
        <v>118</v>
      </c>
      <c r="D156" s="60">
        <v>300000</v>
      </c>
      <c r="E156" s="48"/>
      <c r="F156" s="48"/>
      <c r="G156" s="49"/>
      <c r="H156" s="50">
        <f t="shared" si="10"/>
        <v>0.99427333333333334</v>
      </c>
      <c r="I156" s="61">
        <f>194442+SUM(Q157:R157)+Q158</f>
        <v>298282</v>
      </c>
      <c r="J156" s="48"/>
      <c r="K156" s="49">
        <f t="shared" si="11"/>
        <v>1718</v>
      </c>
      <c r="L156" s="52">
        <f>K156/D156</f>
        <v>5.7266666666666664E-3</v>
      </c>
      <c r="AW156" s="1" t="s">
        <v>1</v>
      </c>
    </row>
    <row r="157" spans="1:49" ht="15" customHeight="1" outlineLevel="1" x14ac:dyDescent="0.2">
      <c r="A157" s="174">
        <v>29</v>
      </c>
      <c r="B157" s="45" t="s">
        <v>120</v>
      </c>
      <c r="C157" s="46" t="s">
        <v>51</v>
      </c>
      <c r="D157" s="60">
        <v>300000</v>
      </c>
      <c r="E157" s="48"/>
      <c r="F157" s="48"/>
      <c r="G157" s="49"/>
      <c r="H157" s="50">
        <f t="shared" si="10"/>
        <v>0</v>
      </c>
      <c r="I157" s="61"/>
      <c r="J157" s="48"/>
      <c r="K157" s="49">
        <f t="shared" si="11"/>
        <v>300000</v>
      </c>
      <c r="L157" s="66"/>
      <c r="N157" s="1">
        <v>74246289</v>
      </c>
      <c r="O157" s="77">
        <v>44846</v>
      </c>
      <c r="P157" s="1" t="s">
        <v>64</v>
      </c>
      <c r="Q157" s="3">
        <v>30323.57</v>
      </c>
      <c r="R157" s="3">
        <v>1716.43</v>
      </c>
      <c r="AW157" s="1" t="s">
        <v>1</v>
      </c>
    </row>
    <row r="158" spans="1:49" ht="15" customHeight="1" outlineLevel="1" x14ac:dyDescent="0.2">
      <c r="A158" s="174">
        <v>30</v>
      </c>
      <c r="B158" s="45" t="s">
        <v>121</v>
      </c>
      <c r="C158" s="46" t="s">
        <v>62</v>
      </c>
      <c r="D158" s="70">
        <v>300000</v>
      </c>
      <c r="E158" s="71"/>
      <c r="F158" s="71"/>
      <c r="G158" s="72"/>
      <c r="H158" s="50">
        <f t="shared" si="10"/>
        <v>0.75553999999999999</v>
      </c>
      <c r="I158" s="61">
        <f>194442+SUM(Q159:R159)</f>
        <v>226662</v>
      </c>
      <c r="J158" s="71"/>
      <c r="K158" s="72">
        <f t="shared" si="11"/>
        <v>73338</v>
      </c>
      <c r="L158" s="74"/>
      <c r="N158" s="1" t="s">
        <v>165</v>
      </c>
      <c r="P158" s="1" t="s">
        <v>166</v>
      </c>
      <c r="Q158" s="3">
        <v>71800</v>
      </c>
      <c r="AW158" s="1" t="s">
        <v>1</v>
      </c>
    </row>
    <row r="159" spans="1:49" ht="15" customHeight="1" outlineLevel="1" x14ac:dyDescent="0.2">
      <c r="A159" s="174">
        <v>31</v>
      </c>
      <c r="B159" s="45" t="s">
        <v>122</v>
      </c>
      <c r="C159" s="46" t="s">
        <v>62</v>
      </c>
      <c r="D159" s="60">
        <v>300000</v>
      </c>
      <c r="E159" s="48"/>
      <c r="F159" s="48"/>
      <c r="G159" s="49"/>
      <c r="H159" s="50">
        <f t="shared" si="10"/>
        <v>0.75553999999999999</v>
      </c>
      <c r="I159" s="61">
        <f>194442+SUM(Q160:R160)</f>
        <v>226662</v>
      </c>
      <c r="J159" s="48"/>
      <c r="K159" s="49">
        <f t="shared" si="11"/>
        <v>73338</v>
      </c>
      <c r="L159" s="66"/>
      <c r="N159" s="1">
        <v>74246285</v>
      </c>
      <c r="O159" s="77">
        <v>44844</v>
      </c>
      <c r="P159" s="1" t="s">
        <v>64</v>
      </c>
      <c r="Q159" s="3">
        <v>30493.93</v>
      </c>
      <c r="R159" s="3">
        <v>1726.07</v>
      </c>
      <c r="T159" s="1" t="s">
        <v>167</v>
      </c>
      <c r="AW159" s="1" t="s">
        <v>1</v>
      </c>
    </row>
    <row r="160" spans="1:49" ht="15" customHeight="1" outlineLevel="1" x14ac:dyDescent="0.2">
      <c r="A160" s="174">
        <v>32</v>
      </c>
      <c r="B160" s="45" t="s">
        <v>123</v>
      </c>
      <c r="C160" s="46" t="s">
        <v>124</v>
      </c>
      <c r="D160" s="60">
        <v>4100000</v>
      </c>
      <c r="E160" s="48"/>
      <c r="F160" s="48"/>
      <c r="G160" s="49"/>
      <c r="H160" s="50">
        <v>1</v>
      </c>
      <c r="I160" s="61">
        <v>4089916.9699999997</v>
      </c>
      <c r="J160" s="48"/>
      <c r="K160" s="49">
        <f t="shared" si="11"/>
        <v>10083.030000000261</v>
      </c>
      <c r="L160" s="62" t="s">
        <v>40</v>
      </c>
      <c r="N160" s="1">
        <v>74246290</v>
      </c>
      <c r="O160" s="185">
        <v>44846</v>
      </c>
      <c r="P160" s="1" t="s">
        <v>64</v>
      </c>
      <c r="Q160" s="3">
        <v>30493.93</v>
      </c>
      <c r="R160" s="3">
        <v>1726.07</v>
      </c>
      <c r="T160" s="1" t="s">
        <v>167</v>
      </c>
      <c r="AW160" s="1" t="s">
        <v>1</v>
      </c>
    </row>
    <row r="161" spans="1:49" ht="15" customHeight="1" outlineLevel="1" x14ac:dyDescent="0.2">
      <c r="A161" s="117">
        <v>33</v>
      </c>
      <c r="B161" s="118" t="s">
        <v>125</v>
      </c>
      <c r="C161" s="65" t="s">
        <v>49</v>
      </c>
      <c r="D161" s="80">
        <v>2700000</v>
      </c>
      <c r="E161" s="81"/>
      <c r="F161" s="81"/>
      <c r="G161" s="102"/>
      <c r="H161" s="83">
        <v>1</v>
      </c>
      <c r="I161" s="84">
        <v>2694444.7</v>
      </c>
      <c r="J161" s="81"/>
      <c r="K161" s="85">
        <f t="shared" si="11"/>
        <v>5555.2999999998137</v>
      </c>
      <c r="L161" s="176" t="s">
        <v>40</v>
      </c>
      <c r="AW161" s="1" t="s">
        <v>1</v>
      </c>
    </row>
    <row r="162" spans="1:49" ht="15" customHeight="1" outlineLevel="1" x14ac:dyDescent="0.2">
      <c r="A162" s="117"/>
      <c r="B162" s="118"/>
      <c r="C162" s="68"/>
      <c r="D162" s="86"/>
      <c r="E162" s="87"/>
      <c r="F162" s="87"/>
      <c r="G162" s="113"/>
      <c r="H162" s="89"/>
      <c r="I162" s="90"/>
      <c r="J162" s="87"/>
      <c r="K162" s="91"/>
      <c r="L162" s="177"/>
      <c r="N162" s="4"/>
      <c r="O162" s="4"/>
      <c r="P162" s="4"/>
      <c r="Q162" s="4"/>
      <c r="R162" s="4"/>
      <c r="S162" s="4"/>
      <c r="T162" s="4"/>
      <c r="AW162" s="1" t="s">
        <v>1</v>
      </c>
    </row>
    <row r="163" spans="1:49" ht="15" customHeight="1" outlineLevel="1" x14ac:dyDescent="0.2">
      <c r="A163" s="174">
        <v>34</v>
      </c>
      <c r="B163" s="45" t="s">
        <v>128</v>
      </c>
      <c r="C163" s="46" t="s">
        <v>129</v>
      </c>
      <c r="D163" s="60">
        <v>2200000</v>
      </c>
      <c r="E163" s="48"/>
      <c r="F163" s="48"/>
      <c r="G163" s="49"/>
      <c r="H163" s="50">
        <v>1</v>
      </c>
      <c r="I163" s="61">
        <v>2192052.66</v>
      </c>
      <c r="J163" s="48"/>
      <c r="K163" s="49">
        <f>D163-I163</f>
        <v>7947.339999999851</v>
      </c>
      <c r="L163" s="62" t="s">
        <v>40</v>
      </c>
      <c r="N163" s="4"/>
      <c r="O163" s="4"/>
      <c r="P163" s="4"/>
      <c r="Q163" s="4"/>
      <c r="R163" s="4"/>
      <c r="S163" s="4"/>
      <c r="T163" s="4"/>
      <c r="AW163" s="1" t="s">
        <v>1</v>
      </c>
    </row>
    <row r="164" spans="1:49" ht="15" customHeight="1" outlineLevel="1" x14ac:dyDescent="0.2">
      <c r="A164" s="117">
        <v>35</v>
      </c>
      <c r="B164" s="118" t="s">
        <v>130</v>
      </c>
      <c r="C164" s="65" t="s">
        <v>131</v>
      </c>
      <c r="D164" s="80">
        <v>2200000</v>
      </c>
      <c r="E164" s="81"/>
      <c r="F164" s="81"/>
      <c r="G164" s="102"/>
      <c r="H164" s="83">
        <v>1</v>
      </c>
      <c r="I164" s="84">
        <v>2192988.4000000004</v>
      </c>
      <c r="J164" s="81"/>
      <c r="K164" s="85">
        <f>D164-I164</f>
        <v>7011.5999999996275</v>
      </c>
      <c r="L164" s="176" t="s">
        <v>40</v>
      </c>
      <c r="AW164" s="1" t="s">
        <v>1</v>
      </c>
    </row>
    <row r="165" spans="1:49" ht="15" customHeight="1" outlineLevel="1" x14ac:dyDescent="0.2">
      <c r="A165" s="117"/>
      <c r="B165" s="118"/>
      <c r="C165" s="68"/>
      <c r="D165" s="86"/>
      <c r="E165" s="87"/>
      <c r="F165" s="87"/>
      <c r="G165" s="113"/>
      <c r="H165" s="89"/>
      <c r="I165" s="90"/>
      <c r="J165" s="87"/>
      <c r="K165" s="91"/>
      <c r="L165" s="177"/>
      <c r="N165" s="178"/>
      <c r="O165" s="178"/>
      <c r="P165" s="179"/>
      <c r="Q165" s="178"/>
      <c r="R165" s="178"/>
      <c r="AW165" s="1" t="s">
        <v>1</v>
      </c>
    </row>
    <row r="166" spans="1:49" ht="15" customHeight="1" outlineLevel="1" x14ac:dyDescent="0.2">
      <c r="A166" s="174">
        <v>36</v>
      </c>
      <c r="B166" s="45" t="s">
        <v>133</v>
      </c>
      <c r="C166" s="46" t="s">
        <v>134</v>
      </c>
      <c r="D166" s="60">
        <v>2200000</v>
      </c>
      <c r="E166" s="48"/>
      <c r="F166" s="48"/>
      <c r="G166" s="49"/>
      <c r="H166" s="50">
        <v>1</v>
      </c>
      <c r="I166" s="61">
        <v>2192855.2299999995</v>
      </c>
      <c r="J166" s="48"/>
      <c r="K166" s="49">
        <f>D166-I166</f>
        <v>7144.7700000004843</v>
      </c>
      <c r="L166" s="62" t="s">
        <v>40</v>
      </c>
      <c r="N166" s="178"/>
      <c r="O166" s="178"/>
      <c r="P166" s="179"/>
      <c r="Q166" s="178"/>
      <c r="R166" s="178"/>
      <c r="S166" s="180"/>
      <c r="AN166" s="180"/>
      <c r="AW166" s="1" t="s">
        <v>1</v>
      </c>
    </row>
    <row r="167" spans="1:49" ht="15" customHeight="1" outlineLevel="1" x14ac:dyDescent="0.2">
      <c r="A167" s="117">
        <v>37</v>
      </c>
      <c r="B167" s="118" t="s">
        <v>135</v>
      </c>
      <c r="C167" s="65" t="s">
        <v>136</v>
      </c>
      <c r="D167" s="80">
        <v>2800000</v>
      </c>
      <c r="E167" s="81"/>
      <c r="F167" s="81"/>
      <c r="G167" s="102"/>
      <c r="H167" s="83">
        <v>1</v>
      </c>
      <c r="I167" s="181">
        <v>2794743.1305</v>
      </c>
      <c r="J167" s="213"/>
      <c r="K167" s="85">
        <f>D167-I167</f>
        <v>5256.8695000000298</v>
      </c>
      <c r="L167" s="176" t="s">
        <v>40</v>
      </c>
      <c r="AW167" s="1" t="s">
        <v>1</v>
      </c>
    </row>
    <row r="168" spans="1:49" ht="15" customHeight="1" outlineLevel="1" x14ac:dyDescent="0.2">
      <c r="A168" s="117"/>
      <c r="B168" s="118"/>
      <c r="C168" s="68"/>
      <c r="D168" s="86"/>
      <c r="E168" s="87"/>
      <c r="F168" s="87"/>
      <c r="G168" s="113"/>
      <c r="H168" s="89"/>
      <c r="I168" s="90"/>
      <c r="J168" s="211"/>
      <c r="K168" s="91"/>
      <c r="L168" s="177"/>
      <c r="M168" s="182"/>
      <c r="N168" s="178"/>
      <c r="O168" s="178"/>
      <c r="P168" s="179"/>
      <c r="Q168" s="183"/>
      <c r="R168" s="183"/>
      <c r="S168" s="180"/>
      <c r="AN168" s="180"/>
      <c r="AW168" s="1" t="s">
        <v>1</v>
      </c>
    </row>
    <row r="169" spans="1:49" ht="15" customHeight="1" outlineLevel="1" x14ac:dyDescent="0.2">
      <c r="A169" s="174">
        <v>38</v>
      </c>
      <c r="B169" s="45" t="s">
        <v>137</v>
      </c>
      <c r="C169" s="46" t="s">
        <v>58</v>
      </c>
      <c r="D169" s="60">
        <v>5500000</v>
      </c>
      <c r="E169" s="48"/>
      <c r="F169" s="48"/>
      <c r="G169" s="49"/>
      <c r="H169" s="50">
        <v>1</v>
      </c>
      <c r="I169" s="61">
        <v>5492219</v>
      </c>
      <c r="J169" s="48"/>
      <c r="K169" s="49">
        <f>D169-I169</f>
        <v>7781</v>
      </c>
      <c r="L169" s="62" t="s">
        <v>40</v>
      </c>
      <c r="M169" s="182"/>
      <c r="N169" s="178"/>
      <c r="O169" s="178"/>
      <c r="P169" s="179"/>
      <c r="Q169" s="178"/>
      <c r="R169" s="178"/>
      <c r="AW169" s="1" t="s">
        <v>1</v>
      </c>
    </row>
    <row r="170" spans="1:49" ht="15" customHeight="1" outlineLevel="1" x14ac:dyDescent="0.2">
      <c r="A170" s="117">
        <v>39</v>
      </c>
      <c r="B170" s="118" t="s">
        <v>138</v>
      </c>
      <c r="C170" s="65" t="s">
        <v>139</v>
      </c>
      <c r="D170" s="80">
        <v>2250000</v>
      </c>
      <c r="E170" s="81"/>
      <c r="F170" s="81"/>
      <c r="G170" s="102"/>
      <c r="H170" s="83">
        <v>1</v>
      </c>
      <c r="I170" s="84">
        <v>2242084.12</v>
      </c>
      <c r="J170" s="81"/>
      <c r="K170" s="85">
        <f>D170-I170</f>
        <v>7915.8799999998882</v>
      </c>
      <c r="L170" s="176" t="s">
        <v>40</v>
      </c>
      <c r="M170" s="184"/>
      <c r="S170" s="180"/>
      <c r="AN170" s="180"/>
      <c r="AW170" s="1" t="s">
        <v>1</v>
      </c>
    </row>
    <row r="171" spans="1:49" ht="15" customHeight="1" outlineLevel="1" x14ac:dyDescent="0.2">
      <c r="A171" s="117"/>
      <c r="B171" s="118"/>
      <c r="C171" s="68"/>
      <c r="D171" s="86"/>
      <c r="E171" s="87"/>
      <c r="F171" s="87"/>
      <c r="G171" s="113"/>
      <c r="H171" s="89"/>
      <c r="I171" s="90"/>
      <c r="J171" s="87"/>
      <c r="K171" s="91"/>
      <c r="L171" s="177"/>
      <c r="M171" s="184"/>
      <c r="AW171" s="1" t="s">
        <v>1</v>
      </c>
    </row>
    <row r="172" spans="1:49" ht="15" customHeight="1" outlineLevel="1" x14ac:dyDescent="0.2">
      <c r="A172" s="174">
        <v>40</v>
      </c>
      <c r="B172" s="45" t="s">
        <v>140</v>
      </c>
      <c r="C172" s="46"/>
      <c r="D172" s="60">
        <v>25000000</v>
      </c>
      <c r="E172" s="48"/>
      <c r="F172" s="48"/>
      <c r="G172" s="49"/>
      <c r="H172" s="50">
        <f>I172/D172</f>
        <v>0.96782956399999986</v>
      </c>
      <c r="I172" s="61">
        <v>24195739.099999998</v>
      </c>
      <c r="J172" s="48"/>
      <c r="K172" s="49">
        <f>D172-I172</f>
        <v>804260.90000000224</v>
      </c>
      <c r="L172" s="66"/>
      <c r="AW172" s="1" t="s">
        <v>1</v>
      </c>
    </row>
    <row r="173" spans="1:49" ht="15" customHeight="1" outlineLevel="1" x14ac:dyDescent="0.2">
      <c r="A173" s="92"/>
      <c r="B173" s="93" t="s">
        <v>88</v>
      </c>
      <c r="C173" s="94"/>
      <c r="D173" s="95">
        <f>SUM(D153:D172)</f>
        <v>50800000</v>
      </c>
      <c r="E173" s="96"/>
      <c r="F173" s="96"/>
      <c r="G173" s="97"/>
      <c r="H173" s="98"/>
      <c r="I173" s="99">
        <f>SUM(I153:I172)</f>
        <v>49335697.310499996</v>
      </c>
      <c r="J173" s="96"/>
      <c r="K173" s="100">
        <f>D173-I173</f>
        <v>1464302.6895000041</v>
      </c>
      <c r="L173" s="101">
        <f>I173/D173</f>
        <v>0.97117514390748028</v>
      </c>
      <c r="N173" s="1">
        <v>84269619</v>
      </c>
      <c r="O173" s="185">
        <v>45273</v>
      </c>
      <c r="P173" s="1" t="s">
        <v>141</v>
      </c>
      <c r="AW173" s="1" t="s">
        <v>1</v>
      </c>
    </row>
    <row r="174" spans="1:49" ht="15" customHeight="1" x14ac:dyDescent="0.2">
      <c r="A174" s="63"/>
      <c r="B174" s="69"/>
      <c r="C174" s="46"/>
      <c r="D174" s="60"/>
      <c r="E174" s="48"/>
      <c r="F174" s="48"/>
      <c r="G174" s="49"/>
      <c r="H174" s="50"/>
      <c r="I174" s="51"/>
      <c r="J174" s="48"/>
      <c r="K174" s="49"/>
      <c r="L174" s="66"/>
      <c r="AW174" s="1" t="s">
        <v>1</v>
      </c>
    </row>
    <row r="175" spans="1:49" ht="15" customHeight="1" x14ac:dyDescent="0.2">
      <c r="A175" s="53" t="s">
        <v>168</v>
      </c>
      <c r="B175" s="54" t="s">
        <v>91</v>
      </c>
      <c r="C175" s="128"/>
      <c r="D175" s="129"/>
      <c r="E175" s="130"/>
      <c r="F175" s="130"/>
      <c r="G175" s="131"/>
      <c r="H175" s="132"/>
      <c r="I175" s="133"/>
      <c r="J175" s="130"/>
      <c r="K175" s="131"/>
      <c r="L175" s="134"/>
      <c r="AW175" s="1" t="s">
        <v>1</v>
      </c>
    </row>
    <row r="176" spans="1:49" ht="15" customHeight="1" x14ac:dyDescent="0.2">
      <c r="A176" s="174">
        <v>41</v>
      </c>
      <c r="B176" s="45" t="s">
        <v>145</v>
      </c>
      <c r="C176" s="46"/>
      <c r="D176" s="135">
        <v>1000000</v>
      </c>
      <c r="E176" s="48"/>
      <c r="F176" s="48"/>
      <c r="G176" s="49"/>
      <c r="H176" s="50">
        <f>I176/D176</f>
        <v>0.58860999999999997</v>
      </c>
      <c r="I176" s="61">
        <v>588610</v>
      </c>
      <c r="J176" s="48"/>
      <c r="K176" s="49">
        <f>D176-I176</f>
        <v>411390</v>
      </c>
      <c r="L176" s="66"/>
      <c r="AW176" s="1" t="s">
        <v>1</v>
      </c>
    </row>
    <row r="177" spans="1:49" ht="15" customHeight="1" outlineLevel="1" x14ac:dyDescent="0.2">
      <c r="A177" s="45">
        <v>42</v>
      </c>
      <c r="B177" s="45" t="s">
        <v>147</v>
      </c>
      <c r="C177" s="46"/>
      <c r="D177" s="135">
        <v>261629.6</v>
      </c>
      <c r="E177" s="48"/>
      <c r="F177" s="48"/>
      <c r="G177" s="49"/>
      <c r="H177" s="50">
        <f>I177/D177</f>
        <v>0</v>
      </c>
      <c r="I177" s="51"/>
      <c r="J177" s="48"/>
      <c r="K177" s="49">
        <f>D177-I177</f>
        <v>261629.6</v>
      </c>
      <c r="L177" s="66"/>
    </row>
    <row r="178" spans="1:49" ht="15" customHeight="1" outlineLevel="1" x14ac:dyDescent="0.2">
      <c r="A178" s="92"/>
      <c r="B178" s="93" t="s">
        <v>102</v>
      </c>
      <c r="C178" s="94"/>
      <c r="D178" s="95">
        <f>SUM(D176:D177)</f>
        <v>1261629.6000000001</v>
      </c>
      <c r="E178" s="96"/>
      <c r="F178" s="96"/>
      <c r="G178" s="97"/>
      <c r="H178" s="98"/>
      <c r="I178" s="99">
        <f>SUM(I176:I177)</f>
        <v>588610</v>
      </c>
      <c r="J178" s="96"/>
      <c r="K178" s="100">
        <f>SUM(K176:K177)</f>
        <v>673019.6</v>
      </c>
      <c r="L178" s="101">
        <f>I178/D178</f>
        <v>0.46654739235667897</v>
      </c>
    </row>
    <row r="179" spans="1:49" ht="15" customHeight="1" outlineLevel="1" x14ac:dyDescent="0.2">
      <c r="A179" s="63"/>
      <c r="B179" s="69"/>
      <c r="C179" s="46"/>
      <c r="D179" s="60"/>
      <c r="E179" s="48"/>
      <c r="F179" s="48"/>
      <c r="G179" s="49"/>
      <c r="H179" s="50"/>
      <c r="I179" s="51"/>
      <c r="J179" s="48"/>
      <c r="K179" s="49"/>
      <c r="L179" s="66"/>
    </row>
    <row r="180" spans="1:49" ht="15" customHeight="1" outlineLevel="1" x14ac:dyDescent="0.2">
      <c r="A180" s="53" t="s">
        <v>169</v>
      </c>
      <c r="B180" s="54" t="s">
        <v>170</v>
      </c>
      <c r="C180" s="128"/>
      <c r="D180" s="128"/>
      <c r="E180" s="128"/>
      <c r="F180" s="128"/>
      <c r="G180" s="128"/>
      <c r="H180" s="128"/>
      <c r="I180" s="128"/>
      <c r="J180" s="128"/>
      <c r="K180" s="128"/>
      <c r="L180" s="128"/>
    </row>
    <row r="181" spans="1:49" ht="15" customHeight="1" outlineLevel="1" x14ac:dyDescent="0.2">
      <c r="A181" s="174">
        <v>1</v>
      </c>
      <c r="B181" s="45" t="s">
        <v>171</v>
      </c>
      <c r="C181" s="214"/>
      <c r="D181" s="215">
        <v>4000000</v>
      </c>
      <c r="E181" s="107"/>
      <c r="F181" s="107"/>
      <c r="G181" s="108"/>
      <c r="H181" s="50">
        <f>I181/D181</f>
        <v>0.91810849999999999</v>
      </c>
      <c r="I181" s="216">
        <v>3672434</v>
      </c>
      <c r="J181" s="107"/>
      <c r="K181" s="49">
        <f t="shared" ref="K181:K186" si="12">D181-I181</f>
        <v>327566</v>
      </c>
      <c r="L181" s="110"/>
    </row>
    <row r="182" spans="1:49" outlineLevel="1" x14ac:dyDescent="0.2">
      <c r="A182" s="174">
        <v>2</v>
      </c>
      <c r="B182" s="45" t="s">
        <v>172</v>
      </c>
      <c r="C182" s="214"/>
      <c r="D182" s="215">
        <v>1500000</v>
      </c>
      <c r="E182" s="107"/>
      <c r="F182" s="107"/>
      <c r="G182" s="108"/>
      <c r="H182" s="50">
        <f>I182/D182</f>
        <v>0.66431649999999998</v>
      </c>
      <c r="I182" s="216">
        <v>996474.75</v>
      </c>
      <c r="J182" s="107"/>
      <c r="K182" s="108">
        <f t="shared" si="12"/>
        <v>503525.25</v>
      </c>
      <c r="L182" s="110"/>
    </row>
    <row r="183" spans="1:49" ht="15" customHeight="1" outlineLevel="1" x14ac:dyDescent="0.2">
      <c r="A183" s="174">
        <v>3</v>
      </c>
      <c r="B183" s="45" t="s">
        <v>173</v>
      </c>
      <c r="C183" s="214"/>
      <c r="D183" s="215">
        <v>500000</v>
      </c>
      <c r="E183" s="107"/>
      <c r="F183" s="107"/>
      <c r="G183" s="108"/>
      <c r="H183" s="50">
        <f>I183/D183</f>
        <v>0.99951500000000004</v>
      </c>
      <c r="I183" s="216">
        <v>499757.5</v>
      </c>
      <c r="J183" s="107"/>
      <c r="K183" s="108">
        <f t="shared" si="12"/>
        <v>242.5</v>
      </c>
      <c r="L183" s="62" t="s">
        <v>40</v>
      </c>
    </row>
    <row r="184" spans="1:49" ht="15" customHeight="1" outlineLevel="1" x14ac:dyDescent="0.2">
      <c r="A184" s="46">
        <v>4</v>
      </c>
      <c r="B184" s="124" t="s">
        <v>174</v>
      </c>
      <c r="C184" s="217"/>
      <c r="D184" s="218">
        <v>1500000</v>
      </c>
      <c r="E184" s="219"/>
      <c r="F184" s="219"/>
      <c r="G184" s="220"/>
      <c r="H184" s="221"/>
      <c r="I184" s="222">
        <v>1490000</v>
      </c>
      <c r="J184" s="219"/>
      <c r="K184" s="220">
        <f t="shared" si="12"/>
        <v>10000</v>
      </c>
      <c r="L184" s="62" t="s">
        <v>40</v>
      </c>
    </row>
    <row r="185" spans="1:49" ht="15" customHeight="1" x14ac:dyDescent="0.2">
      <c r="A185" s="174">
        <v>5</v>
      </c>
      <c r="B185" s="45" t="s">
        <v>175</v>
      </c>
      <c r="C185" s="214"/>
      <c r="D185" s="215">
        <v>2500000</v>
      </c>
      <c r="E185" s="107"/>
      <c r="F185" s="107"/>
      <c r="G185" s="108"/>
      <c r="H185" s="50">
        <f>I185/D185</f>
        <v>0.90728885999999997</v>
      </c>
      <c r="I185" s="216">
        <v>2268222.15</v>
      </c>
      <c r="J185" s="107"/>
      <c r="K185" s="49">
        <f t="shared" si="12"/>
        <v>231777.85000000009</v>
      </c>
      <c r="L185" s="110"/>
      <c r="AW185" s="1" t="s">
        <v>1</v>
      </c>
    </row>
    <row r="186" spans="1:49" ht="15" customHeight="1" x14ac:dyDescent="0.2">
      <c r="A186" s="174">
        <v>6</v>
      </c>
      <c r="B186" s="45" t="s">
        <v>176</v>
      </c>
      <c r="C186" s="46" t="s">
        <v>177</v>
      </c>
      <c r="D186" s="135">
        <v>5000000</v>
      </c>
      <c r="E186" s="48"/>
      <c r="F186" s="48"/>
      <c r="G186" s="49"/>
      <c r="H186" s="50">
        <f>I186/D186</f>
        <v>0.149896212</v>
      </c>
      <c r="I186" s="61">
        <v>749481.06</v>
      </c>
      <c r="J186" s="48"/>
      <c r="K186" s="49">
        <f t="shared" si="12"/>
        <v>4250518.9399999995</v>
      </c>
      <c r="L186" s="66"/>
      <c r="O186" s="185"/>
      <c r="AW186" s="1" t="s">
        <v>1</v>
      </c>
    </row>
    <row r="187" spans="1:49" ht="15" customHeight="1" x14ac:dyDescent="0.2">
      <c r="A187" s="92"/>
      <c r="B187" s="93" t="s">
        <v>178</v>
      </c>
      <c r="C187" s="94"/>
      <c r="D187" s="95">
        <f>SUM(D181:D186)</f>
        <v>15000000</v>
      </c>
      <c r="E187" s="96"/>
      <c r="F187" s="96"/>
      <c r="G187" s="97"/>
      <c r="H187" s="98"/>
      <c r="I187" s="95">
        <f>SUM(I181:I186)</f>
        <v>9676369.4600000009</v>
      </c>
      <c r="J187" s="96"/>
      <c r="K187" s="95">
        <f>SUM(K181:K186)</f>
        <v>5323630.5399999991</v>
      </c>
      <c r="L187" s="101">
        <f>I187/D187</f>
        <v>0.64509129733333337</v>
      </c>
      <c r="AW187" s="1" t="s">
        <v>1</v>
      </c>
    </row>
    <row r="188" spans="1:49" ht="15" customHeight="1" x14ac:dyDescent="0.2">
      <c r="A188" s="137"/>
      <c r="B188" s="138"/>
      <c r="C188" s="139"/>
      <c r="D188" s="140"/>
      <c r="E188" s="141"/>
      <c r="F188" s="141"/>
      <c r="G188" s="142"/>
      <c r="H188" s="143"/>
      <c r="I188" s="144"/>
      <c r="J188" s="141"/>
      <c r="K188" s="142"/>
      <c r="L188" s="145"/>
      <c r="AW188" s="1" t="s">
        <v>1</v>
      </c>
    </row>
    <row r="189" spans="1:49" s="111" customFormat="1" ht="15" customHeight="1" thickBot="1" x14ac:dyDescent="0.25">
      <c r="A189" s="146"/>
      <c r="B189" s="147" t="s">
        <v>179</v>
      </c>
      <c r="C189" s="148"/>
      <c r="D189" s="149">
        <f>SUM(D128,D150,D173,D178,D187)</f>
        <v>78088304.599999994</v>
      </c>
      <c r="E189" s="149"/>
      <c r="F189" s="149"/>
      <c r="G189" s="150"/>
      <c r="H189" s="50">
        <f>I189/D189</f>
        <v>0.85476553771280106</v>
      </c>
      <c r="I189" s="149">
        <f>SUM(I128,I150,I173,I178,I187)</f>
        <v>66747191.670499995</v>
      </c>
      <c r="J189" s="149"/>
      <c r="K189" s="149">
        <f>SUM(K128,K150,K173,K178,K187)</f>
        <v>11341112.929500002</v>
      </c>
      <c r="L189" s="186">
        <f>I189/D189</f>
        <v>0.85476553771280106</v>
      </c>
      <c r="Q189" s="112"/>
      <c r="R189" s="112"/>
      <c r="W189" s="1"/>
      <c r="X189" s="1"/>
      <c r="Y189" s="1"/>
      <c r="Z189" s="1"/>
      <c r="AA189" s="1"/>
      <c r="AB189" s="1"/>
      <c r="AC189" s="3"/>
      <c r="AD189" s="7"/>
      <c r="AE189" s="1"/>
      <c r="AF189" s="1"/>
      <c r="AG189" s="3"/>
      <c r="AH189" s="1"/>
      <c r="AM189" s="112"/>
      <c r="AW189" s="1" t="s">
        <v>1</v>
      </c>
    </row>
    <row r="190" spans="1:49" ht="12.75" thickTop="1" x14ac:dyDescent="0.2">
      <c r="A190" s="152"/>
      <c r="B190" s="152"/>
      <c r="C190" s="152"/>
      <c r="D190" s="152"/>
      <c r="E190" s="152"/>
      <c r="F190" s="152"/>
      <c r="G190" s="153"/>
      <c r="H190" s="154"/>
      <c r="I190" s="152"/>
      <c r="J190" s="152"/>
      <c r="K190" s="153"/>
      <c r="L190" s="152"/>
      <c r="M190" s="24"/>
      <c r="AW190" s="1" t="s">
        <v>1</v>
      </c>
    </row>
    <row r="191" spans="1:49" x14ac:dyDescent="0.2">
      <c r="A191" s="152"/>
      <c r="B191" s="155" t="s">
        <v>105</v>
      </c>
      <c r="C191" s="155"/>
      <c r="D191" s="155"/>
      <c r="E191" s="155"/>
      <c r="F191" s="155"/>
      <c r="G191" s="155"/>
      <c r="H191" s="155"/>
      <c r="I191" s="155"/>
      <c r="J191" s="155"/>
      <c r="K191" s="155"/>
      <c r="L191" s="155"/>
      <c r="AW191" s="1" t="s">
        <v>1</v>
      </c>
    </row>
    <row r="192" spans="1:49" x14ac:dyDescent="0.2">
      <c r="A192" s="152"/>
      <c r="B192" s="152"/>
      <c r="C192" s="152"/>
      <c r="D192" s="152"/>
      <c r="E192" s="152"/>
      <c r="F192" s="152"/>
      <c r="G192" s="153"/>
      <c r="H192" s="154"/>
      <c r="I192" s="156"/>
      <c r="J192" s="156"/>
      <c r="K192" s="153"/>
      <c r="L192" s="152"/>
      <c r="AW192" s="1" t="s">
        <v>1</v>
      </c>
    </row>
    <row r="193" spans="1:49" x14ac:dyDescent="0.2">
      <c r="A193" s="152"/>
      <c r="B193" s="157"/>
      <c r="C193" s="158"/>
      <c r="D193" s="159"/>
      <c r="E193" s="159"/>
      <c r="F193" s="159"/>
      <c r="G193" s="160"/>
      <c r="H193" s="161"/>
      <c r="I193" s="162"/>
      <c r="J193" s="162"/>
      <c r="K193" s="163"/>
      <c r="L193" s="158"/>
      <c r="AW193" s="1" t="s">
        <v>1</v>
      </c>
    </row>
    <row r="194" spans="1:49" x14ac:dyDescent="0.2">
      <c r="A194" s="152"/>
      <c r="B194" s="158"/>
      <c r="C194" s="152"/>
      <c r="D194" s="164"/>
      <c r="E194" s="164"/>
      <c r="F194" s="164"/>
      <c r="G194" s="165"/>
      <c r="H194" s="154"/>
      <c r="I194" s="152"/>
      <c r="J194" s="152"/>
      <c r="K194" s="153"/>
      <c r="L194" s="152"/>
      <c r="AW194" s="1" t="s">
        <v>1</v>
      </c>
    </row>
    <row r="195" spans="1:49" x14ac:dyDescent="0.2">
      <c r="A195" s="152"/>
      <c r="B195" s="166" t="s">
        <v>108</v>
      </c>
      <c r="C195" s="152"/>
      <c r="D195" s="152"/>
      <c r="E195" s="152"/>
      <c r="F195" s="152"/>
      <c r="G195" s="153"/>
      <c r="H195" s="167" t="s">
        <v>109</v>
      </c>
      <c r="I195" s="167"/>
      <c r="J195" s="167"/>
      <c r="K195" s="168"/>
      <c r="L195" s="152"/>
      <c r="AW195" s="1" t="s">
        <v>1</v>
      </c>
    </row>
    <row r="196" spans="1:49" x14ac:dyDescent="0.2">
      <c r="A196" s="187"/>
      <c r="B196" s="188" t="s">
        <v>111</v>
      </c>
      <c r="C196" s="187"/>
      <c r="D196" s="187"/>
      <c r="E196" s="187"/>
      <c r="F196" s="187"/>
      <c r="G196" s="189"/>
      <c r="H196" s="190" t="s">
        <v>112</v>
      </c>
      <c r="I196" s="190"/>
      <c r="J196" s="190"/>
      <c r="K196" s="191"/>
      <c r="L196" s="187"/>
      <c r="AW196" s="1" t="s">
        <v>1</v>
      </c>
    </row>
    <row r="197" spans="1:49" s="192" customFormat="1" x14ac:dyDescent="0.2">
      <c r="A197" s="1"/>
      <c r="B197" s="1"/>
      <c r="C197" s="1"/>
      <c r="D197" s="1"/>
      <c r="E197" s="1"/>
      <c r="F197" s="1"/>
      <c r="G197" s="3"/>
      <c r="H197" s="7"/>
      <c r="I197" s="1"/>
      <c r="J197" s="1"/>
      <c r="K197" s="3"/>
      <c r="L197" s="1"/>
      <c r="Q197" s="193"/>
      <c r="R197" s="193"/>
      <c r="AC197" s="193"/>
      <c r="AD197" s="194"/>
      <c r="AG197" s="193"/>
      <c r="AM197" s="193"/>
      <c r="AW197" s="1" t="s">
        <v>1</v>
      </c>
    </row>
    <row r="198" spans="1:49" x14ac:dyDescent="0.2">
      <c r="AW198" s="1" t="s">
        <v>1</v>
      </c>
    </row>
    <row r="199" spans="1:49" x14ac:dyDescent="0.2">
      <c r="AW199" s="1" t="s">
        <v>1</v>
      </c>
    </row>
    <row r="200" spans="1:49" x14ac:dyDescent="0.2">
      <c r="AW200" s="1" t="s">
        <v>1</v>
      </c>
    </row>
    <row r="201" spans="1:49" x14ac:dyDescent="0.2">
      <c r="N201" s="1" t="s">
        <v>180</v>
      </c>
      <c r="P201" s="111" t="s">
        <v>181</v>
      </c>
      <c r="Q201" s="3">
        <v>500000</v>
      </c>
      <c r="AW201" s="1" t="s">
        <v>1</v>
      </c>
    </row>
    <row r="202" spans="1:49" x14ac:dyDescent="0.2">
      <c r="A202" s="53" t="s">
        <v>182</v>
      </c>
      <c r="B202" s="54" t="s">
        <v>170</v>
      </c>
      <c r="C202" s="128"/>
      <c r="D202" s="128"/>
      <c r="E202" s="128"/>
      <c r="F202" s="128"/>
      <c r="G202" s="128"/>
      <c r="H202" s="128"/>
      <c r="I202" s="128"/>
      <c r="J202" s="128"/>
      <c r="K202" s="128"/>
      <c r="L202" s="128"/>
      <c r="M202" s="1">
        <v>1</v>
      </c>
      <c r="N202" s="1">
        <v>84269630</v>
      </c>
      <c r="O202" s="185">
        <v>45288</v>
      </c>
      <c r="P202" s="1" t="s">
        <v>64</v>
      </c>
      <c r="Q202" s="3">
        <v>1497734</v>
      </c>
      <c r="AW202" s="1" t="s">
        <v>1</v>
      </c>
    </row>
    <row r="203" spans="1:49" x14ac:dyDescent="0.2">
      <c r="A203" s="174">
        <v>1</v>
      </c>
      <c r="B203" s="45" t="s">
        <v>171</v>
      </c>
      <c r="C203" s="214"/>
      <c r="D203" s="215">
        <v>4000000</v>
      </c>
      <c r="E203" s="107"/>
      <c r="F203" s="107"/>
      <c r="G203" s="108"/>
      <c r="H203" s="50">
        <f>I203/D203</f>
        <v>0.69247099999999995</v>
      </c>
      <c r="I203" s="216">
        <f>SUM(Q204:R204)+Q205+Q206+Q203+Q202+Q201</f>
        <v>2769884</v>
      </c>
      <c r="J203" s="107"/>
      <c r="K203" s="49">
        <f t="shared" ref="K203:K208" si="13">D203-I203</f>
        <v>1230116</v>
      </c>
      <c r="L203" s="110"/>
      <c r="M203" s="1">
        <v>1</v>
      </c>
      <c r="N203" s="1">
        <v>84269617</v>
      </c>
      <c r="O203" s="185">
        <v>45267</v>
      </c>
      <c r="P203" s="1" t="s">
        <v>183</v>
      </c>
      <c r="Q203" s="3">
        <v>22450</v>
      </c>
      <c r="AW203" s="1" t="s">
        <v>1</v>
      </c>
    </row>
    <row r="204" spans="1:49" s="111" customFormat="1" x14ac:dyDescent="0.2">
      <c r="A204" s="174">
        <v>2</v>
      </c>
      <c r="B204" s="45" t="s">
        <v>172</v>
      </c>
      <c r="C204" s="214"/>
      <c r="D204" s="215">
        <v>1500000</v>
      </c>
      <c r="E204" s="107"/>
      <c r="F204" s="107"/>
      <c r="G204" s="108"/>
      <c r="H204" s="50">
        <f>I204/D204</f>
        <v>0.66431649999999998</v>
      </c>
      <c r="I204" s="216">
        <f>'[1]20 %'!$G$727</f>
        <v>996474.75</v>
      </c>
      <c r="J204" s="107"/>
      <c r="K204" s="108">
        <f t="shared" si="13"/>
        <v>503525.25</v>
      </c>
      <c r="L204" s="110"/>
      <c r="M204" s="111">
        <v>1</v>
      </c>
      <c r="N204" s="111">
        <v>84269605</v>
      </c>
      <c r="O204" s="223">
        <v>44882</v>
      </c>
      <c r="P204" s="111" t="s">
        <v>184</v>
      </c>
      <c r="Q204" s="112">
        <v>146706</v>
      </c>
      <c r="R204" s="112">
        <v>2994</v>
      </c>
      <c r="AC204" s="112"/>
      <c r="AD204" s="224"/>
      <c r="AG204" s="112"/>
      <c r="AM204" s="112"/>
    </row>
    <row r="205" spans="1:49" s="111" customFormat="1" ht="12.75" x14ac:dyDescent="0.2">
      <c r="A205" s="174">
        <v>3</v>
      </c>
      <c r="B205" s="45" t="s">
        <v>173</v>
      </c>
      <c r="C205" s="214"/>
      <c r="D205" s="215">
        <v>500000</v>
      </c>
      <c r="E205" s="107"/>
      <c r="F205" s="107"/>
      <c r="G205" s="108"/>
      <c r="H205" s="50">
        <f>I205/D205</f>
        <v>0.99951500000000004</v>
      </c>
      <c r="I205" s="225">
        <f>'[1]20 %'!$G$552</f>
        <v>499757.5</v>
      </c>
      <c r="J205" s="107"/>
      <c r="K205" s="108">
        <f t="shared" si="13"/>
        <v>242.5</v>
      </c>
      <c r="L205" s="62" t="s">
        <v>40</v>
      </c>
      <c r="M205" s="111">
        <v>1</v>
      </c>
      <c r="N205" s="111" t="s">
        <v>185</v>
      </c>
      <c r="P205" s="111" t="s">
        <v>181</v>
      </c>
      <c r="Q205" s="112">
        <v>500000</v>
      </c>
      <c r="R205" s="112"/>
      <c r="AC205" s="112"/>
      <c r="AD205" s="224"/>
      <c r="AG205" s="112"/>
      <c r="AM205" s="112"/>
    </row>
    <row r="206" spans="1:49" s="111" customFormat="1" ht="24" x14ac:dyDescent="0.2">
      <c r="A206" s="46">
        <v>4</v>
      </c>
      <c r="B206" s="124" t="s">
        <v>174</v>
      </c>
      <c r="C206" s="217"/>
      <c r="D206" s="218">
        <v>1500000</v>
      </c>
      <c r="E206" s="219"/>
      <c r="F206" s="219"/>
      <c r="G206" s="220"/>
      <c r="H206" s="221"/>
      <c r="I206" s="222">
        <f>Q207</f>
        <v>1490000</v>
      </c>
      <c r="J206" s="219"/>
      <c r="K206" s="220">
        <f t="shared" si="13"/>
        <v>10000</v>
      </c>
      <c r="L206" s="62" t="s">
        <v>40</v>
      </c>
      <c r="N206" s="111" t="s">
        <v>186</v>
      </c>
      <c r="P206" s="111" t="s">
        <v>181</v>
      </c>
      <c r="Q206" s="112">
        <v>100000</v>
      </c>
      <c r="R206" s="112"/>
      <c r="AC206" s="112"/>
      <c r="AD206" s="224"/>
      <c r="AG206" s="112"/>
      <c r="AM206" s="112"/>
    </row>
    <row r="207" spans="1:49" s="226" customFormat="1" x14ac:dyDescent="0.2">
      <c r="A207" s="174">
        <v>5</v>
      </c>
      <c r="B207" s="45" t="s">
        <v>175</v>
      </c>
      <c r="C207" s="214"/>
      <c r="D207" s="215">
        <v>2500000</v>
      </c>
      <c r="E207" s="107"/>
      <c r="F207" s="107"/>
      <c r="G207" s="108"/>
      <c r="H207" s="50">
        <f>I207/D207</f>
        <v>0.90728885999999997</v>
      </c>
      <c r="I207" s="216">
        <f>Q208+Q210+Q211+Q212+Q213+Q214+Q215+Q216+Q217</f>
        <v>2268222.15</v>
      </c>
      <c r="J207" s="107"/>
      <c r="K207" s="49">
        <f t="shared" si="13"/>
        <v>231777.85000000009</v>
      </c>
      <c r="L207" s="110"/>
      <c r="N207" s="226">
        <v>84269622</v>
      </c>
      <c r="O207" s="227">
        <v>45275</v>
      </c>
      <c r="P207" s="226" t="s">
        <v>187</v>
      </c>
      <c r="Q207" s="228">
        <v>1490000</v>
      </c>
      <c r="R207" s="228"/>
      <c r="AC207" s="228"/>
      <c r="AD207" s="229"/>
      <c r="AG207" s="228"/>
      <c r="AM207" s="228"/>
    </row>
    <row r="208" spans="1:49" s="111" customFormat="1" x14ac:dyDescent="0.2">
      <c r="A208" s="174">
        <v>6</v>
      </c>
      <c r="B208" s="45" t="s">
        <v>176</v>
      </c>
      <c r="C208" s="46" t="s">
        <v>177</v>
      </c>
      <c r="D208" s="135">
        <v>5000000</v>
      </c>
      <c r="E208" s="48"/>
      <c r="F208" s="48"/>
      <c r="G208" s="49"/>
      <c r="H208" s="50">
        <f>I208/D208</f>
        <v>0.149896212</v>
      </c>
      <c r="I208" s="61">
        <f>Q209</f>
        <v>749481.06</v>
      </c>
      <c r="J208" s="48"/>
      <c r="K208" s="49">
        <f t="shared" si="13"/>
        <v>4250518.9399999995</v>
      </c>
      <c r="L208" s="66"/>
      <c r="M208" s="111">
        <v>5</v>
      </c>
      <c r="N208" s="111">
        <v>74246294</v>
      </c>
      <c r="O208" s="223">
        <v>44867</v>
      </c>
      <c r="P208" s="111" t="s">
        <v>64</v>
      </c>
      <c r="Q208" s="112">
        <v>186160</v>
      </c>
      <c r="R208" s="112"/>
      <c r="AC208" s="112"/>
      <c r="AD208" s="224"/>
      <c r="AG208" s="112"/>
      <c r="AM208" s="112"/>
    </row>
    <row r="209" spans="1:49" x14ac:dyDescent="0.2">
      <c r="A209" s="174"/>
      <c r="B209" s="45"/>
      <c r="C209" s="46"/>
      <c r="D209" s="135"/>
      <c r="E209" s="48"/>
      <c r="F209" s="48"/>
      <c r="G209" s="49"/>
      <c r="H209" s="50"/>
      <c r="I209" s="61"/>
      <c r="J209" s="48"/>
      <c r="K209" s="49"/>
      <c r="L209" s="66"/>
      <c r="M209" s="1">
        <v>6</v>
      </c>
      <c r="N209" s="1">
        <v>74246292</v>
      </c>
      <c r="O209" s="185">
        <v>44852</v>
      </c>
      <c r="P209" s="1" t="s">
        <v>188</v>
      </c>
      <c r="Q209" s="3">
        <v>749481.06</v>
      </c>
      <c r="AW209" s="1" t="s">
        <v>1</v>
      </c>
    </row>
    <row r="210" spans="1:49" x14ac:dyDescent="0.2">
      <c r="A210" s="174"/>
      <c r="B210" s="45"/>
      <c r="C210" s="46"/>
      <c r="D210" s="135"/>
      <c r="E210" s="48"/>
      <c r="F210" s="48"/>
      <c r="G210" s="49"/>
      <c r="H210" s="50"/>
      <c r="I210" s="61"/>
      <c r="J210" s="48"/>
      <c r="K210" s="49"/>
      <c r="L210" s="66"/>
      <c r="M210" s="1">
        <v>5</v>
      </c>
      <c r="N210" s="1">
        <v>84269602</v>
      </c>
      <c r="O210" s="185">
        <v>44881</v>
      </c>
      <c r="P210" s="1" t="s">
        <v>64</v>
      </c>
      <c r="Q210" s="3">
        <v>128752.15</v>
      </c>
    </row>
    <row r="211" spans="1:49" x14ac:dyDescent="0.2">
      <c r="A211" s="174"/>
      <c r="B211" s="45"/>
      <c r="C211" s="46"/>
      <c r="D211" s="135"/>
      <c r="E211" s="48"/>
      <c r="F211" s="48"/>
      <c r="G211" s="49"/>
      <c r="H211" s="50"/>
      <c r="I211" s="61"/>
      <c r="J211" s="48"/>
      <c r="K211" s="49"/>
      <c r="L211" s="66"/>
      <c r="M211" s="1">
        <v>5</v>
      </c>
      <c r="N211" s="1">
        <v>84269608</v>
      </c>
      <c r="O211" s="185">
        <v>44893</v>
      </c>
      <c r="P211" s="1" t="s">
        <v>64</v>
      </c>
      <c r="Q211" s="3">
        <v>113400</v>
      </c>
    </row>
    <row r="212" spans="1:49" ht="12.75" x14ac:dyDescent="0.2">
      <c r="A212" s="92"/>
      <c r="B212" s="93" t="s">
        <v>189</v>
      </c>
      <c r="C212" s="94"/>
      <c r="D212" s="95">
        <f>SUM(D203:D211)</f>
        <v>15000000</v>
      </c>
      <c r="E212" s="96"/>
      <c r="F212" s="96"/>
      <c r="G212" s="97"/>
      <c r="H212" s="98"/>
      <c r="I212" s="99">
        <f>SUM(I203:I211)</f>
        <v>8773819.4600000009</v>
      </c>
      <c r="J212" s="96"/>
      <c r="K212" s="100">
        <f>D212-I212</f>
        <v>6226180.5399999991</v>
      </c>
      <c r="L212" s="101">
        <f>I212/D212</f>
        <v>0.58492129733333342</v>
      </c>
      <c r="M212" s="1">
        <v>5</v>
      </c>
      <c r="N212" s="1">
        <v>84269611</v>
      </c>
      <c r="O212" s="185">
        <v>45261</v>
      </c>
      <c r="P212" s="1" t="s">
        <v>64</v>
      </c>
      <c r="Q212" s="3">
        <v>198690</v>
      </c>
    </row>
    <row r="213" spans="1:49" x14ac:dyDescent="0.2">
      <c r="M213" s="1">
        <v>5</v>
      </c>
      <c r="N213" s="1">
        <v>84269628</v>
      </c>
      <c r="O213" s="185">
        <v>45288</v>
      </c>
      <c r="P213" s="1" t="s">
        <v>64</v>
      </c>
      <c r="Q213" s="3">
        <v>142667</v>
      </c>
      <c r="AW213" s="1" t="s">
        <v>1</v>
      </c>
    </row>
    <row r="214" spans="1:49" x14ac:dyDescent="0.2">
      <c r="M214" s="1">
        <v>5</v>
      </c>
      <c r="N214" s="1">
        <v>84269629</v>
      </c>
      <c r="O214" s="185">
        <v>45288</v>
      </c>
      <c r="P214" s="1" t="s">
        <v>64</v>
      </c>
      <c r="Q214" s="3">
        <v>142400</v>
      </c>
      <c r="AW214" s="1" t="s">
        <v>1</v>
      </c>
    </row>
    <row r="215" spans="1:49" x14ac:dyDescent="0.2">
      <c r="A215" s="53" t="s">
        <v>190</v>
      </c>
      <c r="B215" s="54" t="s">
        <v>191</v>
      </c>
      <c r="C215" s="128"/>
      <c r="D215" s="128"/>
      <c r="E215" s="128"/>
      <c r="F215" s="128"/>
      <c r="G215" s="128"/>
      <c r="H215" s="128"/>
      <c r="I215" s="128"/>
      <c r="J215" s="128"/>
      <c r="K215" s="128"/>
      <c r="L215" s="128"/>
      <c r="M215" s="1">
        <v>5</v>
      </c>
      <c r="N215" s="1">
        <v>84269631</v>
      </c>
      <c r="O215" s="185">
        <v>45288</v>
      </c>
      <c r="P215" s="1" t="s">
        <v>64</v>
      </c>
      <c r="Q215" s="3">
        <v>192685</v>
      </c>
      <c r="AW215" s="1" t="s">
        <v>1</v>
      </c>
    </row>
    <row r="216" spans="1:49" x14ac:dyDescent="0.2">
      <c r="A216" s="174">
        <v>1</v>
      </c>
      <c r="B216" s="45" t="s">
        <v>192</v>
      </c>
      <c r="C216" s="214" t="s">
        <v>193</v>
      </c>
      <c r="D216" s="215">
        <v>1000000</v>
      </c>
      <c r="E216" s="107"/>
      <c r="F216" s="107"/>
      <c r="G216" s="108"/>
      <c r="H216" s="50">
        <f>I216/D216</f>
        <v>1</v>
      </c>
      <c r="I216" s="216">
        <f>Q218</f>
        <v>1000000</v>
      </c>
      <c r="J216" s="107"/>
      <c r="K216" s="49">
        <f>D216-I216</f>
        <v>0</v>
      </c>
      <c r="L216" s="110"/>
      <c r="M216" s="1">
        <v>5</v>
      </c>
      <c r="N216" s="1">
        <v>84269632</v>
      </c>
      <c r="O216" s="185">
        <v>45288</v>
      </c>
      <c r="P216" s="1" t="s">
        <v>64</v>
      </c>
      <c r="Q216" s="3">
        <v>196868</v>
      </c>
      <c r="AW216" s="1" t="s">
        <v>1</v>
      </c>
    </row>
    <row r="217" spans="1:49" s="111" customFormat="1" x14ac:dyDescent="0.2">
      <c r="A217" s="174">
        <v>2</v>
      </c>
      <c r="B217" s="45" t="s">
        <v>194</v>
      </c>
      <c r="C217" s="46"/>
      <c r="D217" s="135">
        <v>560991.30000000005</v>
      </c>
      <c r="E217" s="48"/>
      <c r="F217" s="48"/>
      <c r="G217" s="49"/>
      <c r="H217" s="50">
        <f>I217/D217</f>
        <v>0</v>
      </c>
      <c r="I217" s="61">
        <f>Q219</f>
        <v>0</v>
      </c>
      <c r="J217" s="48"/>
      <c r="K217" s="49">
        <f>D217-I217</f>
        <v>560991.30000000005</v>
      </c>
      <c r="L217" s="66"/>
      <c r="M217" s="1">
        <v>5</v>
      </c>
      <c r="N217" s="1">
        <v>84269633</v>
      </c>
      <c r="O217" s="185">
        <v>45288</v>
      </c>
      <c r="P217" s="1" t="s">
        <v>64</v>
      </c>
      <c r="Q217" s="3">
        <v>966600</v>
      </c>
      <c r="R217" s="112"/>
      <c r="AC217" s="112"/>
      <c r="AD217" s="224"/>
      <c r="AG217" s="112"/>
      <c r="AM217" s="112"/>
    </row>
    <row r="218" spans="1:49" x14ac:dyDescent="0.2">
      <c r="A218" s="174"/>
      <c r="B218" s="45"/>
      <c r="C218" s="46"/>
      <c r="D218" s="135"/>
      <c r="E218" s="48"/>
      <c r="F218" s="48"/>
      <c r="G218" s="49"/>
      <c r="H218" s="50"/>
      <c r="I218" s="61"/>
      <c r="J218" s="48"/>
      <c r="K218" s="49"/>
      <c r="L218" s="66"/>
      <c r="M218" s="111"/>
      <c r="N218" s="111">
        <v>84269621</v>
      </c>
      <c r="O218" s="223">
        <v>45275</v>
      </c>
      <c r="P218" s="111" t="s">
        <v>195</v>
      </c>
      <c r="Q218" s="112">
        <v>1000000</v>
      </c>
      <c r="AW218" s="1" t="s">
        <v>1</v>
      </c>
    </row>
    <row r="219" spans="1:49" ht="12.75" x14ac:dyDescent="0.2">
      <c r="A219" s="92"/>
      <c r="B219" s="93" t="s">
        <v>189</v>
      </c>
      <c r="C219" s="94"/>
      <c r="D219" s="95">
        <f>SUM(D216:D218)</f>
        <v>1560991.3</v>
      </c>
      <c r="E219" s="96"/>
      <c r="F219" s="96"/>
      <c r="G219" s="97"/>
      <c r="H219" s="98"/>
      <c r="I219" s="99">
        <f>SUM(I216:I218)</f>
        <v>1000000</v>
      </c>
      <c r="J219" s="96"/>
      <c r="K219" s="100">
        <f>D219-I219</f>
        <v>560991.30000000005</v>
      </c>
      <c r="L219" s="101">
        <f>I219/D219</f>
        <v>0.64061856078249757</v>
      </c>
      <c r="O219" s="185"/>
    </row>
    <row r="220" spans="1:49" x14ac:dyDescent="0.2">
      <c r="O220" s="185"/>
      <c r="AW220" s="1" t="s">
        <v>1</v>
      </c>
    </row>
    <row r="221" spans="1:49" x14ac:dyDescent="0.2">
      <c r="AW221" s="1" t="s">
        <v>1</v>
      </c>
    </row>
    <row r="222" spans="1:49" x14ac:dyDescent="0.2">
      <c r="AW222" s="1" t="s">
        <v>1</v>
      </c>
    </row>
    <row r="223" spans="1:49" x14ac:dyDescent="0.2">
      <c r="AW223" s="1" t="s">
        <v>1</v>
      </c>
    </row>
    <row r="224" spans="1:49" x14ac:dyDescent="0.2">
      <c r="A224" s="1" t="s">
        <v>1</v>
      </c>
      <c r="B224" s="1" t="s">
        <v>1</v>
      </c>
      <c r="C224" s="1" t="s">
        <v>1</v>
      </c>
      <c r="D224" s="1" t="s">
        <v>1</v>
      </c>
      <c r="E224" s="1" t="s">
        <v>1</v>
      </c>
      <c r="F224" s="1" t="s">
        <v>1</v>
      </c>
      <c r="G224" s="1" t="s">
        <v>1</v>
      </c>
      <c r="H224" s="1" t="s">
        <v>1</v>
      </c>
      <c r="I224" s="1" t="s">
        <v>1</v>
      </c>
      <c r="J224" s="1" t="s">
        <v>1</v>
      </c>
      <c r="K224" s="1" t="s">
        <v>1</v>
      </c>
      <c r="L224" s="1" t="s">
        <v>1</v>
      </c>
      <c r="AW224" s="1" t="s">
        <v>1</v>
      </c>
    </row>
    <row r="225" spans="13:49" x14ac:dyDescent="0.2">
      <c r="R225" s="1"/>
      <c r="S225" s="1" t="s">
        <v>1</v>
      </c>
      <c r="T225" s="1" t="s">
        <v>1</v>
      </c>
      <c r="U225" s="1" t="s">
        <v>1</v>
      </c>
      <c r="V225" s="1" t="s">
        <v>1</v>
      </c>
      <c r="W225" s="1" t="s">
        <v>1</v>
      </c>
      <c r="X225" s="1" t="s">
        <v>1</v>
      </c>
      <c r="Y225" s="1" t="s">
        <v>1</v>
      </c>
      <c r="Z225" s="1" t="s">
        <v>1</v>
      </c>
      <c r="AA225" s="1" t="s">
        <v>1</v>
      </c>
      <c r="AB225" s="1" t="s">
        <v>1</v>
      </c>
      <c r="AC225" s="1" t="s">
        <v>1</v>
      </c>
      <c r="AD225" s="1" t="s">
        <v>1</v>
      </c>
      <c r="AE225" s="1" t="s">
        <v>1</v>
      </c>
      <c r="AF225" s="1" t="s">
        <v>1</v>
      </c>
      <c r="AG225" s="1" t="s">
        <v>1</v>
      </c>
      <c r="AH225" s="1" t="s">
        <v>1</v>
      </c>
      <c r="AI225" s="1" t="s">
        <v>1</v>
      </c>
      <c r="AJ225" s="1" t="s">
        <v>1</v>
      </c>
      <c r="AK225" s="1" t="s">
        <v>1</v>
      </c>
      <c r="AL225" s="1" t="s">
        <v>1</v>
      </c>
      <c r="AM225" s="1" t="s">
        <v>1</v>
      </c>
      <c r="AN225" s="1" t="s">
        <v>1</v>
      </c>
      <c r="AO225" s="1" t="s">
        <v>1</v>
      </c>
      <c r="AP225" s="1" t="s">
        <v>1</v>
      </c>
      <c r="AQ225" s="1" t="s">
        <v>1</v>
      </c>
      <c r="AR225" s="1" t="s">
        <v>1</v>
      </c>
      <c r="AS225" s="1" t="s">
        <v>1</v>
      </c>
      <c r="AT225" s="1" t="s">
        <v>1</v>
      </c>
      <c r="AU225" s="1" t="s">
        <v>1</v>
      </c>
      <c r="AV225" s="1" t="s">
        <v>1</v>
      </c>
      <c r="AW225" s="1" t="s">
        <v>1</v>
      </c>
    </row>
    <row r="226" spans="13:49" x14ac:dyDescent="0.2">
      <c r="M226" s="1" t="s">
        <v>1</v>
      </c>
      <c r="N226" s="1" t="s">
        <v>1</v>
      </c>
      <c r="O226" s="1" t="s">
        <v>1</v>
      </c>
      <c r="P226" s="1" t="s">
        <v>1</v>
      </c>
      <c r="Q226" s="1" t="s">
        <v>1</v>
      </c>
    </row>
  </sheetData>
  <sheetProtection password="CC3D" sheet="1"/>
  <dataConsolidate/>
  <mergeCells count="402">
    <mergeCell ref="L170:L171"/>
    <mergeCell ref="B191:L191"/>
    <mergeCell ref="H195:J195"/>
    <mergeCell ref="H196:J196"/>
    <mergeCell ref="F170:F171"/>
    <mergeCell ref="G170:G171"/>
    <mergeCell ref="H170:H171"/>
    <mergeCell ref="I170:I171"/>
    <mergeCell ref="J170:J171"/>
    <mergeCell ref="K170:K171"/>
    <mergeCell ref="N168:N169"/>
    <mergeCell ref="O168:O169"/>
    <mergeCell ref="P168:P169"/>
    <mergeCell ref="Q168:Q169"/>
    <mergeCell ref="R168:R169"/>
    <mergeCell ref="A170:A171"/>
    <mergeCell ref="B170:B171"/>
    <mergeCell ref="C170:C171"/>
    <mergeCell ref="D170:D171"/>
    <mergeCell ref="E170:E171"/>
    <mergeCell ref="G167:G168"/>
    <mergeCell ref="H167:H168"/>
    <mergeCell ref="I167:I168"/>
    <mergeCell ref="K167:K168"/>
    <mergeCell ref="L167:L168"/>
    <mergeCell ref="M168:M169"/>
    <mergeCell ref="A167:A168"/>
    <mergeCell ref="B167:B168"/>
    <mergeCell ref="C167:C168"/>
    <mergeCell ref="D167:D168"/>
    <mergeCell ref="E167:E168"/>
    <mergeCell ref="F167:F168"/>
    <mergeCell ref="L164:L165"/>
    <mergeCell ref="N165:N166"/>
    <mergeCell ref="O165:O166"/>
    <mergeCell ref="P165:P166"/>
    <mergeCell ref="Q165:Q166"/>
    <mergeCell ref="R165:R166"/>
    <mergeCell ref="F164:F165"/>
    <mergeCell ref="G164:G165"/>
    <mergeCell ref="H164:H165"/>
    <mergeCell ref="I164:I165"/>
    <mergeCell ref="J164:J165"/>
    <mergeCell ref="K164:K165"/>
    <mergeCell ref="P162:P163"/>
    <mergeCell ref="Q162:Q163"/>
    <mergeCell ref="R162:R163"/>
    <mergeCell ref="S162:S163"/>
    <mergeCell ref="T162:T163"/>
    <mergeCell ref="A164:A165"/>
    <mergeCell ref="B164:B165"/>
    <mergeCell ref="C164:C165"/>
    <mergeCell ref="D164:D165"/>
    <mergeCell ref="E164:E165"/>
    <mergeCell ref="I161:I162"/>
    <mergeCell ref="J161:J162"/>
    <mergeCell ref="K161:K162"/>
    <mergeCell ref="L161:L162"/>
    <mergeCell ref="N162:N163"/>
    <mergeCell ref="O162:O163"/>
    <mergeCell ref="AD151:AF151"/>
    <mergeCell ref="H153:H154"/>
    <mergeCell ref="A161:A162"/>
    <mergeCell ref="B161:B162"/>
    <mergeCell ref="C161:C162"/>
    <mergeCell ref="D161:D162"/>
    <mergeCell ref="E161:E162"/>
    <mergeCell ref="F161:F162"/>
    <mergeCell ref="G161:G162"/>
    <mergeCell ref="H161:H162"/>
    <mergeCell ref="H147:H148"/>
    <mergeCell ref="I147:I148"/>
    <mergeCell ref="J147:J148"/>
    <mergeCell ref="K147:K148"/>
    <mergeCell ref="L147:L148"/>
    <mergeCell ref="AD150:AF150"/>
    <mergeCell ref="A147:A148"/>
    <mergeCell ref="B147:B148"/>
    <mergeCell ref="C147:C148"/>
    <mergeCell ref="D147:D148"/>
    <mergeCell ref="E147:E148"/>
    <mergeCell ref="F147:F148"/>
    <mergeCell ref="H144:H145"/>
    <mergeCell ref="I144:I145"/>
    <mergeCell ref="J144:J145"/>
    <mergeCell ref="K144:K145"/>
    <mergeCell ref="L144:L145"/>
    <mergeCell ref="X146:AH146"/>
    <mergeCell ref="A144:A145"/>
    <mergeCell ref="B144:B145"/>
    <mergeCell ref="C144:C145"/>
    <mergeCell ref="D144:D145"/>
    <mergeCell ref="E144:E145"/>
    <mergeCell ref="F144:F145"/>
    <mergeCell ref="F142:F143"/>
    <mergeCell ref="H142:H143"/>
    <mergeCell ref="I142:I143"/>
    <mergeCell ref="J142:J143"/>
    <mergeCell ref="K142:K143"/>
    <mergeCell ref="L142:L143"/>
    <mergeCell ref="H139:H140"/>
    <mergeCell ref="I139:I140"/>
    <mergeCell ref="J139:J140"/>
    <mergeCell ref="K139:K140"/>
    <mergeCell ref="L139:L140"/>
    <mergeCell ref="A142:A143"/>
    <mergeCell ref="B142:B143"/>
    <mergeCell ref="C142:C143"/>
    <mergeCell ref="D142:D143"/>
    <mergeCell ref="E142:E143"/>
    <mergeCell ref="AE134:AE135"/>
    <mergeCell ref="AF134:AF135"/>
    <mergeCell ref="AG134:AG135"/>
    <mergeCell ref="AH134:AH135"/>
    <mergeCell ref="A139:A140"/>
    <mergeCell ref="B139:B140"/>
    <mergeCell ref="C139:C140"/>
    <mergeCell ref="D139:D140"/>
    <mergeCell ref="E139:E140"/>
    <mergeCell ref="F139:F140"/>
    <mergeCell ref="X134:X135"/>
    <mergeCell ref="Y134:Y135"/>
    <mergeCell ref="Z134:Z135"/>
    <mergeCell ref="AA134:AA135"/>
    <mergeCell ref="AB134:AB135"/>
    <mergeCell ref="AD134:AD135"/>
    <mergeCell ref="H134:H135"/>
    <mergeCell ref="I134:I135"/>
    <mergeCell ref="J134:J135"/>
    <mergeCell ref="K134:K135"/>
    <mergeCell ref="L134:L135"/>
    <mergeCell ref="W134:W135"/>
    <mergeCell ref="A134:A135"/>
    <mergeCell ref="B134:B135"/>
    <mergeCell ref="C134:C135"/>
    <mergeCell ref="D134:D135"/>
    <mergeCell ref="E134:E135"/>
    <mergeCell ref="F134:F135"/>
    <mergeCell ref="AC131:AC132"/>
    <mergeCell ref="AD131:AD132"/>
    <mergeCell ref="AE131:AE132"/>
    <mergeCell ref="AF131:AF132"/>
    <mergeCell ref="AG131:AG132"/>
    <mergeCell ref="AH131:AH132"/>
    <mergeCell ref="W131:W132"/>
    <mergeCell ref="X131:X132"/>
    <mergeCell ref="Y131:Y132"/>
    <mergeCell ref="Z131:Z132"/>
    <mergeCell ref="AA131:AA132"/>
    <mergeCell ref="AB131:AB132"/>
    <mergeCell ref="AD128:AD129"/>
    <mergeCell ref="AE128:AE129"/>
    <mergeCell ref="AF128:AF129"/>
    <mergeCell ref="AG128:AG129"/>
    <mergeCell ref="AH128:AH129"/>
    <mergeCell ref="A130:B130"/>
    <mergeCell ref="AF125:AF126"/>
    <mergeCell ref="AG125:AG126"/>
    <mergeCell ref="AH125:AH126"/>
    <mergeCell ref="W128:W129"/>
    <mergeCell ref="X128:X129"/>
    <mergeCell ref="Y128:Y129"/>
    <mergeCell ref="Z128:Z129"/>
    <mergeCell ref="AA128:AA129"/>
    <mergeCell ref="AB128:AB129"/>
    <mergeCell ref="AC128:AC129"/>
    <mergeCell ref="AE118:AE119"/>
    <mergeCell ref="W125:W126"/>
    <mergeCell ref="X125:X126"/>
    <mergeCell ref="Y125:Y126"/>
    <mergeCell ref="Z125:Z126"/>
    <mergeCell ref="AA125:AA126"/>
    <mergeCell ref="AB125:AB126"/>
    <mergeCell ref="AD125:AD126"/>
    <mergeCell ref="AE125:AE126"/>
    <mergeCell ref="Y118:Y119"/>
    <mergeCell ref="Z118:Z119"/>
    <mergeCell ref="AA118:AA119"/>
    <mergeCell ref="AB118:AB119"/>
    <mergeCell ref="AC118:AC119"/>
    <mergeCell ref="AD118:AD119"/>
    <mergeCell ref="B109:L109"/>
    <mergeCell ref="X109:AH109"/>
    <mergeCell ref="E113:E114"/>
    <mergeCell ref="H113:I113"/>
    <mergeCell ref="K113:K115"/>
    <mergeCell ref="AA113:AA114"/>
    <mergeCell ref="AD113:AE113"/>
    <mergeCell ref="AG113:AG115"/>
    <mergeCell ref="B103:L103"/>
    <mergeCell ref="X103:AH103"/>
    <mergeCell ref="B106:L106"/>
    <mergeCell ref="X106:AH106"/>
    <mergeCell ref="B108:L108"/>
    <mergeCell ref="X108:AH108"/>
    <mergeCell ref="J67:J68"/>
    <mergeCell ref="K67:K68"/>
    <mergeCell ref="L67:L68"/>
    <mergeCell ref="B79:L79"/>
    <mergeCell ref="H83:J83"/>
    <mergeCell ref="H84:J84"/>
    <mergeCell ref="R64:R65"/>
    <mergeCell ref="A67:A68"/>
    <mergeCell ref="B67:B68"/>
    <mergeCell ref="C67:C68"/>
    <mergeCell ref="D67:D68"/>
    <mergeCell ref="E67:E68"/>
    <mergeCell ref="F67:F68"/>
    <mergeCell ref="G67:G68"/>
    <mergeCell ref="H67:H68"/>
    <mergeCell ref="I67:I68"/>
    <mergeCell ref="L64:L65"/>
    <mergeCell ref="M64:M65"/>
    <mergeCell ref="N64:N65"/>
    <mergeCell ref="O64:O65"/>
    <mergeCell ref="P64:P65"/>
    <mergeCell ref="Q64:Q65"/>
    <mergeCell ref="F64:F65"/>
    <mergeCell ref="G64:G65"/>
    <mergeCell ref="H64:H65"/>
    <mergeCell ref="I64:I65"/>
    <mergeCell ref="J64:J65"/>
    <mergeCell ref="K64:K65"/>
    <mergeCell ref="N61:N62"/>
    <mergeCell ref="O61:O62"/>
    <mergeCell ref="P61:P62"/>
    <mergeCell ref="Q61:Q62"/>
    <mergeCell ref="R61:R62"/>
    <mergeCell ref="A64:A65"/>
    <mergeCell ref="B64:B65"/>
    <mergeCell ref="C64:C65"/>
    <mergeCell ref="D64:D65"/>
    <mergeCell ref="E64:E65"/>
    <mergeCell ref="G61:G62"/>
    <mergeCell ref="H61:H62"/>
    <mergeCell ref="I61:I62"/>
    <mergeCell ref="J61:J62"/>
    <mergeCell ref="K61:K62"/>
    <mergeCell ref="L61:L62"/>
    <mergeCell ref="A61:A62"/>
    <mergeCell ref="B61:B62"/>
    <mergeCell ref="C61:C62"/>
    <mergeCell ref="D61:D62"/>
    <mergeCell ref="E61:E62"/>
    <mergeCell ref="F61:F62"/>
    <mergeCell ref="O58:O59"/>
    <mergeCell ref="P58:P59"/>
    <mergeCell ref="Q58:Q59"/>
    <mergeCell ref="R58:R59"/>
    <mergeCell ref="S58:S59"/>
    <mergeCell ref="T58:T59"/>
    <mergeCell ref="H58:H59"/>
    <mergeCell ref="I58:I59"/>
    <mergeCell ref="J58:J59"/>
    <mergeCell ref="K58:K59"/>
    <mergeCell ref="L58:L59"/>
    <mergeCell ref="N58:N59"/>
    <mergeCell ref="AD46:AF46"/>
    <mergeCell ref="AD47:AF47"/>
    <mergeCell ref="H50:H51"/>
    <mergeCell ref="A58:A59"/>
    <mergeCell ref="B58:B59"/>
    <mergeCell ref="C58:C59"/>
    <mergeCell ref="D58:D59"/>
    <mergeCell ref="E58:E59"/>
    <mergeCell ref="F58:F59"/>
    <mergeCell ref="G58:G59"/>
    <mergeCell ref="F45:F46"/>
    <mergeCell ref="H45:H46"/>
    <mergeCell ref="I45:I46"/>
    <mergeCell ref="J45:J46"/>
    <mergeCell ref="K45:K46"/>
    <mergeCell ref="L45:L46"/>
    <mergeCell ref="H43:H44"/>
    <mergeCell ref="I43:I44"/>
    <mergeCell ref="J43:J44"/>
    <mergeCell ref="K43:K44"/>
    <mergeCell ref="L43:L44"/>
    <mergeCell ref="A45:A46"/>
    <mergeCell ref="B45:B46"/>
    <mergeCell ref="C45:C46"/>
    <mergeCell ref="D45:D46"/>
    <mergeCell ref="E45:E46"/>
    <mergeCell ref="A43:A44"/>
    <mergeCell ref="B43:B44"/>
    <mergeCell ref="C43:C44"/>
    <mergeCell ref="D43:D44"/>
    <mergeCell ref="E43:E44"/>
    <mergeCell ref="F43:F44"/>
    <mergeCell ref="H40:H41"/>
    <mergeCell ref="I40:I41"/>
    <mergeCell ref="J40:J41"/>
    <mergeCell ref="K40:K41"/>
    <mergeCell ref="L40:L41"/>
    <mergeCell ref="X42:AH42"/>
    <mergeCell ref="A40:A41"/>
    <mergeCell ref="B40:B41"/>
    <mergeCell ref="C40:C41"/>
    <mergeCell ref="D40:D41"/>
    <mergeCell ref="E40:E41"/>
    <mergeCell ref="F40:F41"/>
    <mergeCell ref="F38:F39"/>
    <mergeCell ref="H38:H39"/>
    <mergeCell ref="I38:I39"/>
    <mergeCell ref="J38:J39"/>
    <mergeCell ref="K38:K39"/>
    <mergeCell ref="L38:L39"/>
    <mergeCell ref="H35:H36"/>
    <mergeCell ref="I35:I36"/>
    <mergeCell ref="J35:J36"/>
    <mergeCell ref="K35:K36"/>
    <mergeCell ref="L35:L36"/>
    <mergeCell ref="A38:A39"/>
    <mergeCell ref="B38:B39"/>
    <mergeCell ref="C38:C39"/>
    <mergeCell ref="D38:D39"/>
    <mergeCell ref="E38:E39"/>
    <mergeCell ref="AE30:AE31"/>
    <mergeCell ref="AF30:AF31"/>
    <mergeCell ref="AG30:AG31"/>
    <mergeCell ref="AH30:AH31"/>
    <mergeCell ref="A35:A36"/>
    <mergeCell ref="B35:B36"/>
    <mergeCell ref="C35:C36"/>
    <mergeCell ref="D35:D36"/>
    <mergeCell ref="E35:E36"/>
    <mergeCell ref="F35:F36"/>
    <mergeCell ref="X30:X31"/>
    <mergeCell ref="Y30:Y31"/>
    <mergeCell ref="Z30:Z31"/>
    <mergeCell ref="AA30:AA31"/>
    <mergeCell ref="AB30:AB31"/>
    <mergeCell ref="AD30:AD31"/>
    <mergeCell ref="H30:H31"/>
    <mergeCell ref="I30:I31"/>
    <mergeCell ref="J30:J31"/>
    <mergeCell ref="K30:K31"/>
    <mergeCell ref="L30:L31"/>
    <mergeCell ref="W30:W31"/>
    <mergeCell ref="A30:A31"/>
    <mergeCell ref="B30:B31"/>
    <mergeCell ref="C30:C31"/>
    <mergeCell ref="D30:D31"/>
    <mergeCell ref="E30:E31"/>
    <mergeCell ref="F30:F31"/>
    <mergeCell ref="AC27:AC28"/>
    <mergeCell ref="AD27:AD28"/>
    <mergeCell ref="AE27:AE28"/>
    <mergeCell ref="AF27:AF28"/>
    <mergeCell ref="AG27:AG28"/>
    <mergeCell ref="AH27:AH28"/>
    <mergeCell ref="W27:W28"/>
    <mergeCell ref="X27:X28"/>
    <mergeCell ref="Y27:Y28"/>
    <mergeCell ref="Z27:Z28"/>
    <mergeCell ref="AA27:AA28"/>
    <mergeCell ref="AB27:AB28"/>
    <mergeCell ref="AD24:AD25"/>
    <mergeCell ref="AE24:AE25"/>
    <mergeCell ref="AF24:AF25"/>
    <mergeCell ref="AG24:AG25"/>
    <mergeCell ref="AH24:AH25"/>
    <mergeCell ref="A26:B26"/>
    <mergeCell ref="AF21:AF22"/>
    <mergeCell ref="AG21:AG22"/>
    <mergeCell ref="AH21:AH22"/>
    <mergeCell ref="W24:W25"/>
    <mergeCell ref="X24:X25"/>
    <mergeCell ref="Y24:Y25"/>
    <mergeCell ref="Z24:Z25"/>
    <mergeCell ref="AA24:AA25"/>
    <mergeCell ref="AB24:AB25"/>
    <mergeCell ref="AC24:AC25"/>
    <mergeCell ref="AE14:AE15"/>
    <mergeCell ref="W21:W22"/>
    <mergeCell ref="X21:X22"/>
    <mergeCell ref="Y21:Y22"/>
    <mergeCell ref="Z21:Z22"/>
    <mergeCell ref="AA21:AA22"/>
    <mergeCell ref="AB21:AB22"/>
    <mergeCell ref="AD21:AD22"/>
    <mergeCell ref="AE21:AE22"/>
    <mergeCell ref="Y14:Y15"/>
    <mergeCell ref="Z14:Z15"/>
    <mergeCell ref="AA14:AA15"/>
    <mergeCell ref="AB14:AB15"/>
    <mergeCell ref="AC14:AC15"/>
    <mergeCell ref="AD14:AD15"/>
    <mergeCell ref="B5:L5"/>
    <mergeCell ref="X5:AH5"/>
    <mergeCell ref="E9:E10"/>
    <mergeCell ref="H9:I9"/>
    <mergeCell ref="K9:K11"/>
    <mergeCell ref="AA9:AA10"/>
    <mergeCell ref="AD9:AE9"/>
    <mergeCell ref="AG9:AG11"/>
    <mergeCell ref="B1:L1"/>
    <mergeCell ref="X1:AH1"/>
    <mergeCell ref="B2:L2"/>
    <mergeCell ref="X2:AH2"/>
    <mergeCell ref="B4:L4"/>
    <mergeCell ref="X4:AH4"/>
  </mergeCells>
  <hyperlinks>
    <hyperlink ref="I205" r:id="rId1" display="..\..\..\8_Property, Plant and Equipment (Starting 2022)\2022_CIP Ledger.xlsx"/>
    <hyperlink ref="I183" r:id="rId2" display="..\..\..\8_Property, Plant and Equipment (Starting 2022)\2022_CIP Ledger.xlsx"/>
  </hyperlinks>
  <pageMargins left="0.2" right="0.2" top="0.31" bottom="0.43" header="0.12" footer="0.12"/>
  <pageSetup fitToHeight="0" orientation="landscape" horizontalDpi="4294967293" verticalDpi="300" r:id="rId3"/>
  <headerFooter alignWithMargins="0">
    <oddFooter xml:space="preserve">&amp;L&amp;"Agency FB,Italic"&amp;9&amp;K02-049 20% Component of the IRA Utilization 
CY 2022 Annual Financial Statements&amp;R&amp;"Agency FB,Regular"&amp;K02-048Page  &amp;P of &amp;N&amp;9&amp;K000000
</oddFooter>
  </headerFooter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20%-2022(v.2)</vt:lpstr>
      <vt:lpstr>'20%-2022(v.2)'!Print_Area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2023-02-09T00:11:30Z</dcterms:created>
  <dcterms:modified xsi:type="dcterms:W3CDTF">2023-02-09T00:11:58Z</dcterms:modified>
</cp:coreProperties>
</file>