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app (2)" sheetId="23" r:id="rId1"/>
    <sheet name="app (3)" sheetId="24" r:id="rId2"/>
    <sheet name="ppmp2" sheetId="22" r:id="rId3"/>
    <sheet name="ppmp" sheetId="1" r:id="rId4"/>
    <sheet name="ENVI" sheetId="5" r:id="rId5"/>
    <sheet name="SOCIAL" sheetId="20" r:id="rId6"/>
    <sheet name="ECON" sheetId="21" r:id="rId7"/>
    <sheet name="ANNEX-2" sheetId="12" r:id="rId8"/>
    <sheet name="ANNEX-3" sheetId="13" r:id="rId9"/>
    <sheet name="ANNEX 4" sheetId="10" r:id="rId10"/>
    <sheet name="ANNEX5" sheetId="8" r:id="rId11"/>
    <sheet name="ANNEX 6" sheetId="9" r:id="rId12"/>
    <sheet name="ANNEX 8" sheetId="17" r:id="rId13"/>
    <sheet name="ANNEX 7 (2)" sheetId="18" r:id="rId14"/>
    <sheet name="ANNEX 9" sheetId="11" r:id="rId15"/>
    <sheet name="ANNEX 10" sheetId="15" r:id="rId16"/>
    <sheet name="ANNEX 10 (2)" sheetId="19" r:id="rId17"/>
    <sheet name="app" sheetId="2" r:id="rId18"/>
    <sheet name="Annex 1" sheetId="3" r:id="rId19"/>
    <sheet name="ps" sheetId="4" r:id="rId20"/>
    <sheet name="MAyor's Grants" sheetId="7" r:id="rId21"/>
  </sheets>
  <externalReferences>
    <externalReference r:id="rId22"/>
  </externalReferences>
  <calcPr calcId="144525"/>
</workbook>
</file>

<file path=xl/calcChain.xml><?xml version="1.0" encoding="utf-8"?>
<calcChain xmlns="http://schemas.openxmlformats.org/spreadsheetml/2006/main">
  <c r="M100" i="23" l="1"/>
  <c r="K9" i="24" l="1"/>
  <c r="K8" i="24"/>
  <c r="K11" i="24"/>
  <c r="K10" i="24"/>
  <c r="B10" i="24"/>
  <c r="B11" i="24" s="1"/>
  <c r="B9" i="24"/>
  <c r="K103" i="23" l="1"/>
  <c r="K104" i="23"/>
  <c r="K102" i="23"/>
  <c r="K101" i="23"/>
  <c r="K99" i="23"/>
  <c r="K98" i="23"/>
  <c r="K92" i="23"/>
  <c r="K93" i="23"/>
  <c r="K94" i="23"/>
  <c r="K95" i="23"/>
  <c r="K96" i="23"/>
  <c r="K97" i="23"/>
  <c r="K91" i="23"/>
  <c r="B91" i="23"/>
  <c r="B92" i="23" s="1"/>
  <c r="N90" i="23"/>
  <c r="K90" i="23"/>
  <c r="K89" i="23"/>
  <c r="L50" i="23" l="1"/>
  <c r="K50" i="23" s="1"/>
  <c r="L49" i="23"/>
  <c r="K49" i="23" s="1"/>
  <c r="L48" i="23"/>
  <c r="K48" i="23" s="1"/>
  <c r="L47" i="23"/>
  <c r="K47" i="23" s="1"/>
  <c r="L46" i="23"/>
  <c r="K46" i="23" s="1"/>
  <c r="L45" i="23"/>
  <c r="K45" i="23" s="1"/>
  <c r="L88" i="23"/>
  <c r="K88" i="23" s="1"/>
  <c r="L87" i="23"/>
  <c r="K87" i="23" s="1"/>
  <c r="L86" i="23"/>
  <c r="K86" i="23" s="1"/>
  <c r="L85" i="23"/>
  <c r="L84" i="23"/>
  <c r="K84" i="23" s="1"/>
  <c r="L83" i="23"/>
  <c r="K83" i="23" s="1"/>
  <c r="L82" i="23"/>
  <c r="K82" i="23" s="1"/>
  <c r="L81" i="23"/>
  <c r="K81" i="23" s="1"/>
  <c r="L80" i="23"/>
  <c r="K80" i="23" s="1"/>
  <c r="L79" i="23"/>
  <c r="K79" i="23" s="1"/>
  <c r="L78" i="23"/>
  <c r="K78" i="23" s="1"/>
  <c r="L77" i="23"/>
  <c r="K77" i="23" s="1"/>
  <c r="L76" i="23"/>
  <c r="K76" i="23" s="1"/>
  <c r="L75" i="23"/>
  <c r="L74" i="23"/>
  <c r="K74" i="23" s="1"/>
  <c r="L73" i="23"/>
  <c r="L72" i="23"/>
  <c r="K72" i="23" s="1"/>
  <c r="L71" i="23"/>
  <c r="L70" i="23"/>
  <c r="K70" i="23" s="1"/>
  <c r="L69" i="23"/>
  <c r="K69" i="23" s="1"/>
  <c r="L68" i="23"/>
  <c r="K68" i="23" s="1"/>
  <c r="L67" i="23"/>
  <c r="L66" i="23"/>
  <c r="K66" i="23" s="1"/>
  <c r="L65" i="23"/>
  <c r="K65" i="23" s="1"/>
  <c r="L64" i="23"/>
  <c r="K64" i="23" s="1"/>
  <c r="L63" i="23"/>
  <c r="L62" i="23"/>
  <c r="K62" i="23" s="1"/>
  <c r="L61" i="23"/>
  <c r="K61" i="23" s="1"/>
  <c r="L60" i="23"/>
  <c r="K60" i="23" s="1"/>
  <c r="L59" i="23"/>
  <c r="L58" i="23"/>
  <c r="L57" i="23"/>
  <c r="K57" i="23" s="1"/>
  <c r="L56" i="23"/>
  <c r="K56" i="23" s="1"/>
  <c r="L55" i="23"/>
  <c r="L54" i="23"/>
  <c r="K54" i="23" s="1"/>
  <c r="L53" i="23"/>
  <c r="K53" i="23" s="1"/>
  <c r="L52" i="23"/>
  <c r="K52" i="23" s="1"/>
  <c r="L51" i="23"/>
  <c r="K85" i="23"/>
  <c r="C88" i="23"/>
  <c r="C87" i="23"/>
  <c r="C86" i="23"/>
  <c r="C85" i="23"/>
  <c r="C84" i="23"/>
  <c r="C83" i="23"/>
  <c r="C82" i="23"/>
  <c r="C81" i="23"/>
  <c r="C80" i="23"/>
  <c r="C79" i="23"/>
  <c r="C78" i="23"/>
  <c r="C77" i="23"/>
  <c r="C76" i="23"/>
  <c r="K75" i="23"/>
  <c r="C75" i="23"/>
  <c r="C74" i="23"/>
  <c r="K73" i="23"/>
  <c r="C73" i="23"/>
  <c r="C72" i="23"/>
  <c r="K71" i="23"/>
  <c r="C71" i="23"/>
  <c r="C70" i="23"/>
  <c r="C69" i="23"/>
  <c r="C68" i="23"/>
  <c r="K67" i="23"/>
  <c r="C67" i="23"/>
  <c r="C66" i="23"/>
  <c r="K63" i="23"/>
  <c r="C60" i="23"/>
  <c r="K59" i="23"/>
  <c r="C59" i="23"/>
  <c r="K58" i="23"/>
  <c r="C58" i="23"/>
  <c r="K55" i="23"/>
  <c r="C57" i="23"/>
  <c r="C56" i="23"/>
  <c r="C55" i="23"/>
  <c r="C54" i="23"/>
  <c r="C53" i="23"/>
  <c r="K51" i="23"/>
  <c r="K44" i="23"/>
  <c r="K43" i="23"/>
  <c r="M42" i="23"/>
  <c r="K42" i="23" s="1"/>
  <c r="M24" i="23"/>
  <c r="K24" i="23" s="1"/>
  <c r="M25" i="23"/>
  <c r="K25" i="23" s="1"/>
  <c r="M26" i="23"/>
  <c r="K26" i="23" s="1"/>
  <c r="M27" i="23"/>
  <c r="K27" i="23" s="1"/>
  <c r="M28" i="23"/>
  <c r="K28" i="23" s="1"/>
  <c r="M29" i="23"/>
  <c r="K29" i="23" s="1"/>
  <c r="M30" i="23"/>
  <c r="K30" i="23" s="1"/>
  <c r="M31" i="23"/>
  <c r="K31" i="23" s="1"/>
  <c r="M32" i="23"/>
  <c r="K32" i="23" s="1"/>
  <c r="M33" i="23"/>
  <c r="K33" i="23" s="1"/>
  <c r="M34" i="23"/>
  <c r="K34" i="23" s="1"/>
  <c r="M35" i="23"/>
  <c r="K35" i="23" s="1"/>
  <c r="M36" i="23"/>
  <c r="K36" i="23" s="1"/>
  <c r="M37" i="23"/>
  <c r="K37" i="23" s="1"/>
  <c r="M38" i="23"/>
  <c r="K38" i="23" s="1"/>
  <c r="M39" i="23"/>
  <c r="K39" i="23" s="1"/>
  <c r="M40" i="23"/>
  <c r="K40" i="23" s="1"/>
  <c r="M41" i="23"/>
  <c r="K41" i="23" s="1"/>
  <c r="M23" i="23"/>
  <c r="K23" i="23" s="1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23" i="23"/>
  <c r="A39" i="23"/>
  <c r="A40" i="23"/>
  <c r="A41" i="23"/>
  <c r="A29" i="23"/>
  <c r="A30" i="23"/>
  <c r="A31" i="23"/>
  <c r="A32" i="23"/>
  <c r="A33" i="23"/>
  <c r="A34" i="23"/>
  <c r="A35" i="23"/>
  <c r="A36" i="23"/>
  <c r="A37" i="23"/>
  <c r="A38" i="23"/>
  <c r="A24" i="23"/>
  <c r="A25" i="23"/>
  <c r="A26" i="23"/>
  <c r="A27" i="23"/>
  <c r="A28" i="23"/>
  <c r="A23" i="23"/>
  <c r="M9" i="23"/>
  <c r="K9" i="23" s="1"/>
  <c r="M10" i="23"/>
  <c r="K10" i="23" s="1"/>
  <c r="M11" i="23"/>
  <c r="K11" i="23" s="1"/>
  <c r="M12" i="23"/>
  <c r="K12" i="23" s="1"/>
  <c r="M13" i="23"/>
  <c r="K13" i="23" s="1"/>
  <c r="M14" i="23"/>
  <c r="K14" i="23" s="1"/>
  <c r="M15" i="23"/>
  <c r="K15" i="23" s="1"/>
  <c r="M16" i="23"/>
  <c r="K16" i="23" s="1"/>
  <c r="M17" i="23"/>
  <c r="K17" i="23" s="1"/>
  <c r="M18" i="23"/>
  <c r="K18" i="23" s="1"/>
  <c r="M19" i="23"/>
  <c r="K19" i="23" s="1"/>
  <c r="M20" i="23"/>
  <c r="K20" i="23" s="1"/>
  <c r="M21" i="23"/>
  <c r="K21" i="23" s="1"/>
  <c r="M22" i="23"/>
  <c r="K22" i="23" s="1"/>
  <c r="M8" i="23"/>
  <c r="K8" i="23" s="1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8" i="23"/>
  <c r="B9" i="23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A9" i="23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B53" i="23" l="1"/>
  <c r="B54" i="23" s="1"/>
  <c r="B55" i="23" s="1"/>
  <c r="B56" i="23" s="1"/>
  <c r="B57" i="23" s="1"/>
  <c r="B58" i="23" s="1"/>
  <c r="B59" i="23" s="1"/>
  <c r="B60" i="23" s="1"/>
  <c r="B61" i="23" s="1"/>
  <c r="B62" i="23" s="1"/>
  <c r="B63" i="23" s="1"/>
  <c r="B64" i="23" s="1"/>
  <c r="B65" i="23" s="1"/>
  <c r="B66" i="23" s="1"/>
  <c r="B67" i="23" s="1"/>
  <c r="B68" i="23" s="1"/>
  <c r="B69" i="23" s="1"/>
  <c r="B70" i="23" s="1"/>
  <c r="B71" i="23" s="1"/>
  <c r="B72" i="23" s="1"/>
  <c r="B73" i="23" s="1"/>
  <c r="B74" i="23" s="1"/>
  <c r="B75" i="23" s="1"/>
  <c r="B76" i="23" s="1"/>
  <c r="B77" i="23" s="1"/>
  <c r="B78" i="23" s="1"/>
  <c r="B79" i="23" s="1"/>
  <c r="B80" i="23" s="1"/>
  <c r="B81" i="23" s="1"/>
  <c r="B82" i="23" s="1"/>
  <c r="B83" i="23" s="1"/>
  <c r="B84" i="23" s="1"/>
  <c r="B85" i="23" s="1"/>
  <c r="B86" i="23" s="1"/>
  <c r="B87" i="23" s="1"/>
  <c r="B88" i="23" s="1"/>
  <c r="AF14" i="22" l="1"/>
  <c r="AE12" i="22"/>
  <c r="AC12" i="22"/>
  <c r="Y12" i="22"/>
  <c r="W12" i="22"/>
  <c r="S12" i="22"/>
  <c r="Q12" i="22"/>
  <c r="M12" i="22"/>
  <c r="K12" i="22"/>
  <c r="I11" i="22"/>
  <c r="AF11" i="22" s="1"/>
  <c r="AA10" i="22"/>
  <c r="AA12" i="22" s="1"/>
  <c r="Z13" i="22" s="1"/>
  <c r="U10" i="22"/>
  <c r="U12" i="22" s="1"/>
  <c r="O10" i="22"/>
  <c r="O12" i="22" s="1"/>
  <c r="N13" i="22" s="1"/>
  <c r="I10" i="22"/>
  <c r="G10" i="22"/>
  <c r="I9" i="22"/>
  <c r="I12" i="22" s="1"/>
  <c r="AF10" i="22" l="1"/>
  <c r="T13" i="22"/>
  <c r="AF12" i="22"/>
  <c r="H13" i="22"/>
  <c r="AF9" i="22"/>
  <c r="G9" i="22"/>
  <c r="E12" i="22" s="1"/>
  <c r="AA14" i="1"/>
  <c r="U14" i="1"/>
  <c r="AA12" i="1"/>
  <c r="U12" i="1"/>
  <c r="O12" i="1"/>
  <c r="O14" i="1" s="1"/>
  <c r="I12" i="1"/>
  <c r="AA29" i="21"/>
  <c r="U29" i="21"/>
  <c r="O29" i="21"/>
  <c r="I29" i="21"/>
  <c r="G29" i="21"/>
  <c r="G12" i="1" s="1"/>
  <c r="U28" i="21"/>
  <c r="O27" i="21"/>
  <c r="O26" i="21"/>
  <c r="U25" i="21"/>
  <c r="O24" i="21"/>
  <c r="AA23" i="21"/>
  <c r="U23" i="21"/>
  <c r="O23" i="21"/>
  <c r="I23" i="21"/>
  <c r="AA22" i="21"/>
  <c r="U21" i="21"/>
  <c r="O20" i="21"/>
  <c r="O19" i="21"/>
  <c r="O18" i="21"/>
  <c r="O17" i="21"/>
  <c r="O16" i="21"/>
  <c r="O15" i="21"/>
  <c r="O14" i="21"/>
  <c r="O13" i="21"/>
  <c r="O12" i="21"/>
  <c r="O11" i="21"/>
  <c r="O10" i="21"/>
  <c r="AF10" i="21" s="1"/>
  <c r="I25" i="20"/>
  <c r="I11" i="1" s="1"/>
  <c r="G11" i="1" s="1"/>
  <c r="G25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10" i="20"/>
  <c r="A24" i="21"/>
  <c r="A25" i="21" s="1"/>
  <c r="A26" i="21" s="1"/>
  <c r="A27" i="21" s="1"/>
  <c r="A28" i="21" s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12" i="20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11" i="20"/>
  <c r="AA25" i="20"/>
  <c r="U25" i="20"/>
  <c r="O25" i="20"/>
  <c r="AF25" i="20"/>
  <c r="G15" i="5"/>
  <c r="E14" i="1" l="1"/>
  <c r="I30" i="10" l="1"/>
  <c r="X19" i="19"/>
  <c r="X18" i="19"/>
  <c r="X12" i="19"/>
  <c r="L16" i="19"/>
  <c r="I16" i="19"/>
  <c r="W12" i="19"/>
  <c r="L12" i="19"/>
  <c r="I12" i="19"/>
  <c r="W16" i="19"/>
  <c r="I19" i="19"/>
  <c r="J18" i="19"/>
  <c r="J15" i="19"/>
  <c r="AD29" i="19"/>
  <c r="AC29" i="19"/>
  <c r="I29" i="19"/>
  <c r="W19" i="19"/>
  <c r="J14" i="19"/>
  <c r="J11" i="19"/>
  <c r="F9" i="17"/>
  <c r="Z225" i="18"/>
  <c r="U225" i="18"/>
  <c r="O225" i="18"/>
  <c r="I225" i="18"/>
  <c r="G225" i="18"/>
  <c r="Z224" i="18"/>
  <c r="U224" i="18"/>
  <c r="O224" i="18"/>
  <c r="I224" i="18"/>
  <c r="G224" i="18"/>
  <c r="Z223" i="18"/>
  <c r="U223" i="18"/>
  <c r="O223" i="18"/>
  <c r="I223" i="18"/>
  <c r="G223" i="18"/>
  <c r="Z222" i="18"/>
  <c r="U222" i="18"/>
  <c r="O222" i="18"/>
  <c r="I222" i="18"/>
  <c r="G222" i="18"/>
  <c r="Z221" i="18"/>
  <c r="U221" i="18"/>
  <c r="O221" i="18"/>
  <c r="I221" i="18"/>
  <c r="G221" i="18"/>
  <c r="Z220" i="18"/>
  <c r="U220" i="18"/>
  <c r="O220" i="18"/>
  <c r="I220" i="18"/>
  <c r="G220" i="18"/>
  <c r="Z219" i="18"/>
  <c r="U219" i="18"/>
  <c r="O219" i="18"/>
  <c r="I219" i="18"/>
  <c r="G219" i="18"/>
  <c r="Z218" i="18"/>
  <c r="U218" i="18"/>
  <c r="O218" i="18"/>
  <c r="I218" i="18"/>
  <c r="G218" i="18"/>
  <c r="Z217" i="18"/>
  <c r="F217" i="18"/>
  <c r="G217" i="18" s="1"/>
  <c r="Z216" i="18"/>
  <c r="U216" i="18"/>
  <c r="O216" i="18"/>
  <c r="I216" i="18"/>
  <c r="G216" i="18"/>
  <c r="Z175" i="18"/>
  <c r="U175" i="18"/>
  <c r="O175" i="18"/>
  <c r="I175" i="18"/>
  <c r="G175" i="18"/>
  <c r="Z174" i="18"/>
  <c r="U174" i="18"/>
  <c r="O174" i="18"/>
  <c r="I174" i="18"/>
  <c r="G174" i="18"/>
  <c r="Z173" i="18"/>
  <c r="U173" i="18"/>
  <c r="O173" i="18"/>
  <c r="I173" i="18"/>
  <c r="G173" i="18"/>
  <c r="Z172" i="18"/>
  <c r="U172" i="18"/>
  <c r="O172" i="18"/>
  <c r="I172" i="18"/>
  <c r="G172" i="18"/>
  <c r="Z115" i="18"/>
  <c r="U115" i="18"/>
  <c r="O115" i="18"/>
  <c r="I115" i="18"/>
  <c r="G115" i="18"/>
  <c r="Z114" i="18"/>
  <c r="U114" i="18"/>
  <c r="O114" i="18"/>
  <c r="I114" i="18"/>
  <c r="G114" i="18"/>
  <c r="Z57" i="18"/>
  <c r="U57" i="18"/>
  <c r="O57" i="18"/>
  <c r="I57" i="18"/>
  <c r="G57" i="18"/>
  <c r="Z56" i="18"/>
  <c r="U56" i="18"/>
  <c r="O56" i="18"/>
  <c r="I56" i="18"/>
  <c r="G56" i="18"/>
  <c r="Z55" i="18"/>
  <c r="U55" i="18"/>
  <c r="O55" i="18"/>
  <c r="I55" i="18"/>
  <c r="G55" i="18"/>
  <c r="I226" i="18"/>
  <c r="O226" i="18"/>
  <c r="U226" i="18"/>
  <c r="Z226" i="18"/>
  <c r="Z215" i="18"/>
  <c r="U215" i="18"/>
  <c r="O215" i="18"/>
  <c r="I215" i="18"/>
  <c r="G215" i="18"/>
  <c r="Z214" i="18"/>
  <c r="U214" i="18"/>
  <c r="O214" i="18"/>
  <c r="I214" i="18"/>
  <c r="G214" i="18"/>
  <c r="Z213" i="18"/>
  <c r="U213" i="18"/>
  <c r="O213" i="18"/>
  <c r="I213" i="18"/>
  <c r="G213" i="18"/>
  <c r="Z212" i="18"/>
  <c r="U212" i="18"/>
  <c r="O212" i="18"/>
  <c r="I212" i="18"/>
  <c r="G212" i="18"/>
  <c r="Z211" i="18"/>
  <c r="U211" i="18"/>
  <c r="O211" i="18"/>
  <c r="I211" i="18"/>
  <c r="G211" i="18"/>
  <c r="Z210" i="18"/>
  <c r="U210" i="18"/>
  <c r="O210" i="18"/>
  <c r="I210" i="18"/>
  <c r="G210" i="18"/>
  <c r="Z209" i="18"/>
  <c r="U209" i="18"/>
  <c r="O209" i="18"/>
  <c r="I209" i="18"/>
  <c r="G209" i="18"/>
  <c r="Z208" i="18"/>
  <c r="U208" i="18"/>
  <c r="O208" i="18"/>
  <c r="I208" i="18"/>
  <c r="G208" i="18"/>
  <c r="L19" i="19" l="1"/>
  <c r="AA218" i="18"/>
  <c r="AA221" i="18"/>
  <c r="AA222" i="18"/>
  <c r="AA225" i="18"/>
  <c r="AA216" i="18"/>
  <c r="AA219" i="18"/>
  <c r="AA220" i="18"/>
  <c r="AA223" i="18"/>
  <c r="AA224" i="18"/>
  <c r="I217" i="18"/>
  <c r="O217" i="18"/>
  <c r="U217" i="18"/>
  <c r="AA174" i="18"/>
  <c r="AA173" i="18"/>
  <c r="AA175" i="18"/>
  <c r="AA172" i="18"/>
  <c r="AA114" i="18"/>
  <c r="AA208" i="18"/>
  <c r="AF208" i="18" s="1"/>
  <c r="AA212" i="18"/>
  <c r="AF212" i="18" s="1"/>
  <c r="AA115" i="18"/>
  <c r="AA210" i="18"/>
  <c r="AF210" i="18" s="1"/>
  <c r="AA214" i="18"/>
  <c r="AF214" i="18" s="1"/>
  <c r="AA57" i="18"/>
  <c r="AA55" i="18"/>
  <c r="AA56" i="18"/>
  <c r="AA211" i="18"/>
  <c r="AF211" i="18" s="1"/>
  <c r="AA215" i="18"/>
  <c r="AF215" i="18" s="1"/>
  <c r="AA209" i="18"/>
  <c r="AF209" i="18" s="1"/>
  <c r="AA213" i="18"/>
  <c r="AF213" i="18" s="1"/>
  <c r="AA226" i="18"/>
  <c r="AA26" i="12"/>
  <c r="U26" i="12"/>
  <c r="O26" i="12"/>
  <c r="AA217" i="18" l="1"/>
  <c r="AA27" i="10"/>
  <c r="S116" i="18"/>
  <c r="Q116" i="18"/>
  <c r="Z9" i="17"/>
  <c r="U9" i="17"/>
  <c r="O9" i="17"/>
  <c r="I9" i="17"/>
  <c r="F206" i="18"/>
  <c r="I206" i="18" s="1"/>
  <c r="X24" i="15"/>
  <c r="W24" i="15"/>
  <c r="J18" i="15"/>
  <c r="I23" i="15"/>
  <c r="D9" i="18"/>
  <c r="Z9" i="18" s="1"/>
  <c r="D10" i="18"/>
  <c r="Z207" i="18"/>
  <c r="U207" i="18"/>
  <c r="O207" i="18"/>
  <c r="I207" i="18"/>
  <c r="G207" i="18"/>
  <c r="Z206" i="18"/>
  <c r="Z205" i="18"/>
  <c r="U205" i="18"/>
  <c r="O205" i="18"/>
  <c r="I205" i="18"/>
  <c r="G205" i="18"/>
  <c r="Z204" i="18"/>
  <c r="U204" i="18"/>
  <c r="O204" i="18"/>
  <c r="I204" i="18"/>
  <c r="G204" i="18"/>
  <c r="Z203" i="18"/>
  <c r="U203" i="18"/>
  <c r="O203" i="18"/>
  <c r="I203" i="18"/>
  <c r="G203" i="18"/>
  <c r="Z202" i="18"/>
  <c r="U202" i="18"/>
  <c r="O202" i="18"/>
  <c r="I202" i="18"/>
  <c r="G202" i="18"/>
  <c r="Z201" i="18"/>
  <c r="U201" i="18"/>
  <c r="O201" i="18"/>
  <c r="I201" i="18"/>
  <c r="G201" i="18"/>
  <c r="Z200" i="18"/>
  <c r="U200" i="18"/>
  <c r="O200" i="18"/>
  <c r="I200" i="18"/>
  <c r="G200" i="18"/>
  <c r="Z199" i="18"/>
  <c r="U199" i="18"/>
  <c r="O199" i="18"/>
  <c r="I199" i="18"/>
  <c r="G199" i="18"/>
  <c r="Z198" i="18"/>
  <c r="U198" i="18"/>
  <c r="O198" i="18"/>
  <c r="I198" i="18"/>
  <c r="G198" i="18"/>
  <c r="Z197" i="18"/>
  <c r="U197" i="18"/>
  <c r="O197" i="18"/>
  <c r="I197" i="18"/>
  <c r="G197" i="18"/>
  <c r="Z196" i="18"/>
  <c r="U196" i="18"/>
  <c r="O196" i="18"/>
  <c r="I196" i="18"/>
  <c r="G196" i="18"/>
  <c r="Z195" i="18"/>
  <c r="U195" i="18"/>
  <c r="O195" i="18"/>
  <c r="I195" i="18"/>
  <c r="G195" i="18"/>
  <c r="Z194" i="18"/>
  <c r="U194" i="18"/>
  <c r="O194" i="18"/>
  <c r="I194" i="18"/>
  <c r="G194" i="18"/>
  <c r="Z193" i="18"/>
  <c r="F193" i="18"/>
  <c r="I193" i="18" s="1"/>
  <c r="Z192" i="18"/>
  <c r="U192" i="18"/>
  <c r="O192" i="18"/>
  <c r="I192" i="18"/>
  <c r="G192" i="18"/>
  <c r="Z191" i="18"/>
  <c r="U191" i="18"/>
  <c r="O191" i="18"/>
  <c r="I191" i="18"/>
  <c r="G191" i="18"/>
  <c r="Z190" i="18"/>
  <c r="U190" i="18"/>
  <c r="O190" i="18"/>
  <c r="I190" i="18"/>
  <c r="G190" i="18"/>
  <c r="Z189" i="18"/>
  <c r="U189" i="18"/>
  <c r="O189" i="18"/>
  <c r="I189" i="18"/>
  <c r="G189" i="18"/>
  <c r="Z188" i="18"/>
  <c r="U188" i="18"/>
  <c r="O188" i="18"/>
  <c r="I188" i="18"/>
  <c r="G188" i="18"/>
  <c r="Z187" i="18"/>
  <c r="U187" i="18"/>
  <c r="O187" i="18"/>
  <c r="I187" i="18"/>
  <c r="G187" i="18"/>
  <c r="Z186" i="18"/>
  <c r="U186" i="18"/>
  <c r="O186" i="18"/>
  <c r="I186" i="18"/>
  <c r="G186" i="18"/>
  <c r="Z185" i="18"/>
  <c r="U185" i="18"/>
  <c r="O185" i="18"/>
  <c r="I185" i="18"/>
  <c r="G185" i="18"/>
  <c r="Z171" i="18"/>
  <c r="U171" i="18"/>
  <c r="O171" i="18"/>
  <c r="I171" i="18"/>
  <c r="G171" i="18"/>
  <c r="Z170" i="18"/>
  <c r="U170" i="18"/>
  <c r="O170" i="18"/>
  <c r="I170" i="18"/>
  <c r="G170" i="18"/>
  <c r="Z169" i="18"/>
  <c r="U169" i="18"/>
  <c r="O169" i="18"/>
  <c r="I169" i="18"/>
  <c r="G169" i="18"/>
  <c r="Z168" i="18"/>
  <c r="U168" i="18"/>
  <c r="O168" i="18"/>
  <c r="I168" i="18"/>
  <c r="G168" i="18"/>
  <c r="Z167" i="18"/>
  <c r="F167" i="18"/>
  <c r="I167" i="18" s="1"/>
  <c r="Z166" i="18"/>
  <c r="U166" i="18"/>
  <c r="O166" i="18"/>
  <c r="I166" i="18"/>
  <c r="G166" i="18"/>
  <c r="Z165" i="18"/>
  <c r="U165" i="18"/>
  <c r="O165" i="18"/>
  <c r="I165" i="18"/>
  <c r="G165" i="18"/>
  <c r="Z164" i="18"/>
  <c r="U164" i="18"/>
  <c r="O164" i="18"/>
  <c r="I164" i="18"/>
  <c r="G164" i="18"/>
  <c r="Z163" i="18"/>
  <c r="U163" i="18"/>
  <c r="O163" i="18"/>
  <c r="I163" i="18"/>
  <c r="G163" i="18"/>
  <c r="Z162" i="18"/>
  <c r="U162" i="18"/>
  <c r="O162" i="18"/>
  <c r="I162" i="18"/>
  <c r="G162" i="18"/>
  <c r="Z161" i="18"/>
  <c r="U161" i="18"/>
  <c r="O161" i="18"/>
  <c r="I161" i="18"/>
  <c r="G161" i="18"/>
  <c r="Z160" i="18"/>
  <c r="U160" i="18"/>
  <c r="O160" i="18"/>
  <c r="I160" i="18"/>
  <c r="G160" i="18"/>
  <c r="Z159" i="18"/>
  <c r="U159" i="18"/>
  <c r="O159" i="18"/>
  <c r="I159" i="18"/>
  <c r="G159" i="18"/>
  <c r="Z158" i="18"/>
  <c r="U158" i="18"/>
  <c r="O158" i="18"/>
  <c r="I158" i="18"/>
  <c r="G158" i="18"/>
  <c r="Z157" i="18"/>
  <c r="U157" i="18"/>
  <c r="O157" i="18"/>
  <c r="I157" i="18"/>
  <c r="G157" i="18"/>
  <c r="Z156" i="18"/>
  <c r="U156" i="18"/>
  <c r="O156" i="18"/>
  <c r="I156" i="18"/>
  <c r="G156" i="18"/>
  <c r="Z155" i="18"/>
  <c r="U155" i="18"/>
  <c r="O155" i="18"/>
  <c r="I155" i="18"/>
  <c r="G155" i="18"/>
  <c r="Z154" i="18"/>
  <c r="U154" i="18"/>
  <c r="O154" i="18"/>
  <c r="I154" i="18"/>
  <c r="G154" i="18"/>
  <c r="Z153" i="18"/>
  <c r="U153" i="18"/>
  <c r="O153" i="18"/>
  <c r="I153" i="18"/>
  <c r="G153" i="18"/>
  <c r="Z152" i="18"/>
  <c r="U152" i="18"/>
  <c r="O152" i="18"/>
  <c r="I152" i="18"/>
  <c r="G152" i="18"/>
  <c r="Z151" i="18"/>
  <c r="U151" i="18"/>
  <c r="O151" i="18"/>
  <c r="I151" i="18"/>
  <c r="G151" i="18"/>
  <c r="Z150" i="18"/>
  <c r="U150" i="18"/>
  <c r="O150" i="18"/>
  <c r="I150" i="18"/>
  <c r="G150" i="18"/>
  <c r="Z149" i="18"/>
  <c r="U149" i="18"/>
  <c r="O149" i="18"/>
  <c r="I149" i="18"/>
  <c r="G149" i="18"/>
  <c r="Z148" i="18"/>
  <c r="U148" i="18"/>
  <c r="O148" i="18"/>
  <c r="I148" i="18"/>
  <c r="G148" i="18"/>
  <c r="Z147" i="18"/>
  <c r="U147" i="18"/>
  <c r="O147" i="18"/>
  <c r="I147" i="18"/>
  <c r="G147" i="18"/>
  <c r="Z146" i="18"/>
  <c r="U146" i="18"/>
  <c r="O146" i="18"/>
  <c r="I146" i="18"/>
  <c r="G146" i="18"/>
  <c r="Z145" i="18"/>
  <c r="U145" i="18"/>
  <c r="O145" i="18"/>
  <c r="I145" i="18"/>
  <c r="G145" i="18"/>
  <c r="Z144" i="18"/>
  <c r="U144" i="18"/>
  <c r="O144" i="18"/>
  <c r="I144" i="18"/>
  <c r="G144" i="18"/>
  <c r="Z143" i="18"/>
  <c r="U143" i="18"/>
  <c r="O143" i="18"/>
  <c r="I143" i="18"/>
  <c r="G143" i="18"/>
  <c r="Z142" i="18"/>
  <c r="U142" i="18"/>
  <c r="O142" i="18"/>
  <c r="I142" i="18"/>
  <c r="G142" i="18"/>
  <c r="Z141" i="18"/>
  <c r="U141" i="18"/>
  <c r="O141" i="18"/>
  <c r="I141" i="18"/>
  <c r="G141" i="18"/>
  <c r="Z140" i="18"/>
  <c r="U140" i="18"/>
  <c r="O140" i="18"/>
  <c r="I140" i="18"/>
  <c r="G140" i="18"/>
  <c r="Z139" i="18"/>
  <c r="U139" i="18"/>
  <c r="O139" i="18"/>
  <c r="I139" i="18"/>
  <c r="G139" i="18"/>
  <c r="Z138" i="18"/>
  <c r="U138" i="18"/>
  <c r="O138" i="18"/>
  <c r="I138" i="18"/>
  <c r="G138" i="18"/>
  <c r="Z137" i="18"/>
  <c r="U137" i="18"/>
  <c r="O137" i="18"/>
  <c r="I137" i="18"/>
  <c r="G137" i="18"/>
  <c r="Z136" i="18"/>
  <c r="U136" i="18"/>
  <c r="O136" i="18"/>
  <c r="I136" i="18"/>
  <c r="G136" i="18"/>
  <c r="Z135" i="18"/>
  <c r="U135" i="18"/>
  <c r="O135" i="18"/>
  <c r="I135" i="18"/>
  <c r="G135" i="18"/>
  <c r="Z134" i="18"/>
  <c r="U134" i="18"/>
  <c r="O134" i="18"/>
  <c r="I134" i="18"/>
  <c r="G134" i="18"/>
  <c r="Z133" i="18"/>
  <c r="U133" i="18"/>
  <c r="O133" i="18"/>
  <c r="I133" i="18"/>
  <c r="G133" i="18"/>
  <c r="Z132" i="18"/>
  <c r="U132" i="18"/>
  <c r="O132" i="18"/>
  <c r="I132" i="18"/>
  <c r="G132" i="18"/>
  <c r="Z131" i="18"/>
  <c r="U131" i="18"/>
  <c r="O131" i="18"/>
  <c r="I131" i="18"/>
  <c r="G131" i="18"/>
  <c r="Z130" i="18"/>
  <c r="U130" i="18"/>
  <c r="O130" i="18"/>
  <c r="I130" i="18"/>
  <c r="G130" i="18"/>
  <c r="Z129" i="18"/>
  <c r="U129" i="18"/>
  <c r="O129" i="18"/>
  <c r="I129" i="18"/>
  <c r="G129" i="18"/>
  <c r="Z128" i="18"/>
  <c r="U128" i="18"/>
  <c r="O128" i="18"/>
  <c r="I128" i="18"/>
  <c r="G128" i="18"/>
  <c r="Z127" i="18"/>
  <c r="U127" i="18"/>
  <c r="O127" i="18"/>
  <c r="I127" i="18"/>
  <c r="G127" i="18"/>
  <c r="Z126" i="18"/>
  <c r="U126" i="18"/>
  <c r="O126" i="18"/>
  <c r="I126" i="18"/>
  <c r="G126" i="18"/>
  <c r="Z113" i="18"/>
  <c r="U113" i="18"/>
  <c r="O113" i="18"/>
  <c r="I113" i="18"/>
  <c r="G113" i="18"/>
  <c r="Z112" i="18"/>
  <c r="U112" i="18"/>
  <c r="O112" i="18"/>
  <c r="I112" i="18"/>
  <c r="G112" i="18"/>
  <c r="Z111" i="18"/>
  <c r="U111" i="18"/>
  <c r="O111" i="18"/>
  <c r="I111" i="18"/>
  <c r="G111" i="18"/>
  <c r="Z110" i="18"/>
  <c r="U110" i="18"/>
  <c r="O110" i="18"/>
  <c r="I110" i="18"/>
  <c r="G110" i="18"/>
  <c r="Z109" i="18"/>
  <c r="U109" i="18"/>
  <c r="O109" i="18"/>
  <c r="I109" i="18"/>
  <c r="G109" i="18"/>
  <c r="Z108" i="18"/>
  <c r="U108" i="18"/>
  <c r="O108" i="18"/>
  <c r="I108" i="18"/>
  <c r="G108" i="18"/>
  <c r="Z107" i="18"/>
  <c r="U107" i="18"/>
  <c r="O107" i="18"/>
  <c r="I107" i="18"/>
  <c r="G107" i="18"/>
  <c r="Z106" i="18"/>
  <c r="U106" i="18"/>
  <c r="O106" i="18"/>
  <c r="I106" i="18"/>
  <c r="G106" i="18"/>
  <c r="Z105" i="18"/>
  <c r="U105" i="18"/>
  <c r="O105" i="18"/>
  <c r="I105" i="18"/>
  <c r="G105" i="18"/>
  <c r="Z104" i="18"/>
  <c r="U104" i="18"/>
  <c r="O104" i="18"/>
  <c r="I104" i="18"/>
  <c r="G104" i="18"/>
  <c r="Z103" i="18"/>
  <c r="U103" i="18"/>
  <c r="O103" i="18"/>
  <c r="I103" i="18"/>
  <c r="G103" i="18"/>
  <c r="Z102" i="18"/>
  <c r="U102" i="18"/>
  <c r="O102" i="18"/>
  <c r="I102" i="18"/>
  <c r="G102" i="18"/>
  <c r="Z101" i="18"/>
  <c r="U101" i="18"/>
  <c r="O101" i="18"/>
  <c r="I101" i="18"/>
  <c r="G101" i="18"/>
  <c r="Z100" i="18"/>
  <c r="U100" i="18"/>
  <c r="O100" i="18"/>
  <c r="I100" i="18"/>
  <c r="G100" i="18"/>
  <c r="Z99" i="18"/>
  <c r="U99" i="18"/>
  <c r="O99" i="18"/>
  <c r="I99" i="18"/>
  <c r="G99" i="18"/>
  <c r="Z98" i="18"/>
  <c r="U98" i="18"/>
  <c r="O98" i="18"/>
  <c r="I98" i="18"/>
  <c r="G98" i="18"/>
  <c r="Z97" i="18"/>
  <c r="U97" i="18"/>
  <c r="O97" i="18"/>
  <c r="I97" i="18"/>
  <c r="G97" i="18"/>
  <c r="Z96" i="18"/>
  <c r="U96" i="18"/>
  <c r="O96" i="18"/>
  <c r="I96" i="18"/>
  <c r="G96" i="18"/>
  <c r="Z95" i="18"/>
  <c r="U95" i="18"/>
  <c r="O95" i="18"/>
  <c r="I95" i="18"/>
  <c r="G95" i="18"/>
  <c r="Z94" i="18"/>
  <c r="U94" i="18"/>
  <c r="O94" i="18"/>
  <c r="I94" i="18"/>
  <c r="G94" i="18"/>
  <c r="Z93" i="18"/>
  <c r="U93" i="18"/>
  <c r="O93" i="18"/>
  <c r="I93" i="18"/>
  <c r="G93" i="18"/>
  <c r="Z92" i="18"/>
  <c r="U92" i="18"/>
  <c r="O92" i="18"/>
  <c r="I92" i="18"/>
  <c r="G92" i="18"/>
  <c r="Z91" i="18"/>
  <c r="U91" i="18"/>
  <c r="O91" i="18"/>
  <c r="I91" i="18"/>
  <c r="G91" i="18"/>
  <c r="Z90" i="18"/>
  <c r="U90" i="18"/>
  <c r="O90" i="18"/>
  <c r="I90" i="18"/>
  <c r="G90" i="18"/>
  <c r="Z89" i="18"/>
  <c r="U89" i="18"/>
  <c r="O89" i="18"/>
  <c r="I89" i="18"/>
  <c r="G89" i="18"/>
  <c r="Z88" i="18"/>
  <c r="U88" i="18"/>
  <c r="O88" i="18"/>
  <c r="I88" i="18"/>
  <c r="G88" i="18"/>
  <c r="Z87" i="18"/>
  <c r="U87" i="18"/>
  <c r="O87" i="18"/>
  <c r="I87" i="18"/>
  <c r="G87" i="18"/>
  <c r="Z86" i="18"/>
  <c r="U86" i="18"/>
  <c r="O86" i="18"/>
  <c r="I86" i="18"/>
  <c r="G86" i="18"/>
  <c r="Z85" i="18"/>
  <c r="U85" i="18"/>
  <c r="O85" i="18"/>
  <c r="I85" i="18"/>
  <c r="G85" i="18"/>
  <c r="Z84" i="18"/>
  <c r="U84" i="18"/>
  <c r="O84" i="18"/>
  <c r="I84" i="18"/>
  <c r="G84" i="18"/>
  <c r="Z83" i="18"/>
  <c r="U83" i="18"/>
  <c r="O83" i="18"/>
  <c r="I83" i="18"/>
  <c r="G83" i="18"/>
  <c r="Z82" i="18"/>
  <c r="U82" i="18"/>
  <c r="O82" i="18"/>
  <c r="I82" i="18"/>
  <c r="G82" i="18"/>
  <c r="Z81" i="18"/>
  <c r="U81" i="18"/>
  <c r="O81" i="18"/>
  <c r="I81" i="18"/>
  <c r="G81" i="18"/>
  <c r="Z80" i="18"/>
  <c r="U80" i="18"/>
  <c r="O80" i="18"/>
  <c r="I80" i="18"/>
  <c r="G80" i="18"/>
  <c r="Z79" i="18"/>
  <c r="U79" i="18"/>
  <c r="O79" i="18"/>
  <c r="I79" i="18"/>
  <c r="G79" i="18"/>
  <c r="Z78" i="18"/>
  <c r="U78" i="18"/>
  <c r="O78" i="18"/>
  <c r="I78" i="18"/>
  <c r="G78" i="18"/>
  <c r="Z77" i="18"/>
  <c r="U77" i="18"/>
  <c r="O77" i="18"/>
  <c r="I77" i="18"/>
  <c r="G77" i="18"/>
  <c r="Z76" i="18"/>
  <c r="U76" i="18"/>
  <c r="O76" i="18"/>
  <c r="I76" i="18"/>
  <c r="G76" i="18"/>
  <c r="Z75" i="18"/>
  <c r="U75" i="18"/>
  <c r="O75" i="18"/>
  <c r="I75" i="18"/>
  <c r="G75" i="18"/>
  <c r="Z74" i="18"/>
  <c r="U74" i="18"/>
  <c r="O74" i="18"/>
  <c r="I74" i="18"/>
  <c r="G74" i="18"/>
  <c r="Z73" i="18"/>
  <c r="U73" i="18"/>
  <c r="O73" i="18"/>
  <c r="I73" i="18"/>
  <c r="G73" i="18"/>
  <c r="Z72" i="18"/>
  <c r="U72" i="18"/>
  <c r="O72" i="18"/>
  <c r="I72" i="18"/>
  <c r="G72" i="18"/>
  <c r="Z71" i="18"/>
  <c r="U71" i="18"/>
  <c r="O71" i="18"/>
  <c r="I71" i="18"/>
  <c r="G71" i="18"/>
  <c r="Z70" i="18"/>
  <c r="U70" i="18"/>
  <c r="O70" i="18"/>
  <c r="I70" i="18"/>
  <c r="G70" i="18"/>
  <c r="Z54" i="18"/>
  <c r="U54" i="18"/>
  <c r="O54" i="18"/>
  <c r="I54" i="18"/>
  <c r="G54" i="18"/>
  <c r="Z53" i="18"/>
  <c r="U53" i="18"/>
  <c r="O53" i="18"/>
  <c r="I53" i="18"/>
  <c r="G53" i="18"/>
  <c r="Z52" i="18"/>
  <c r="U52" i="18"/>
  <c r="O52" i="18"/>
  <c r="I52" i="18"/>
  <c r="G52" i="18"/>
  <c r="Z51" i="18"/>
  <c r="U51" i="18"/>
  <c r="O51" i="18"/>
  <c r="I51" i="18"/>
  <c r="G51" i="18"/>
  <c r="Z50" i="18"/>
  <c r="U50" i="18"/>
  <c r="O50" i="18"/>
  <c r="I50" i="18"/>
  <c r="G50" i="18"/>
  <c r="Z49" i="18"/>
  <c r="U49" i="18"/>
  <c r="O49" i="18"/>
  <c r="I49" i="18"/>
  <c r="G49" i="18"/>
  <c r="Z48" i="18"/>
  <c r="U48" i="18"/>
  <c r="O48" i="18"/>
  <c r="I48" i="18"/>
  <c r="G48" i="18"/>
  <c r="Z47" i="18"/>
  <c r="U47" i="18"/>
  <c r="O47" i="18"/>
  <c r="I47" i="18"/>
  <c r="G47" i="18"/>
  <c r="Z46" i="18"/>
  <c r="U46" i="18"/>
  <c r="O46" i="18"/>
  <c r="I46" i="18"/>
  <c r="G46" i="18"/>
  <c r="Z45" i="18"/>
  <c r="U45" i="18"/>
  <c r="O45" i="18"/>
  <c r="I45" i="18"/>
  <c r="G45" i="18"/>
  <c r="Z44" i="18"/>
  <c r="U44" i="18"/>
  <c r="O44" i="18"/>
  <c r="I44" i="18"/>
  <c r="G44" i="18"/>
  <c r="Z43" i="18"/>
  <c r="U43" i="18"/>
  <c r="O43" i="18"/>
  <c r="I43" i="18"/>
  <c r="G43" i="18"/>
  <c r="AF59" i="18"/>
  <c r="S58" i="18"/>
  <c r="Q58" i="18"/>
  <c r="Z42" i="18"/>
  <c r="U42" i="18"/>
  <c r="O42" i="18"/>
  <c r="I42" i="18"/>
  <c r="G42" i="18"/>
  <c r="Z41" i="18"/>
  <c r="U41" i="18"/>
  <c r="O41" i="18"/>
  <c r="I41" i="18"/>
  <c r="G41" i="18"/>
  <c r="Z40" i="18"/>
  <c r="U40" i="18"/>
  <c r="O40" i="18"/>
  <c r="I40" i="18"/>
  <c r="G40" i="18"/>
  <c r="Z39" i="18"/>
  <c r="U39" i="18"/>
  <c r="O39" i="18"/>
  <c r="I39" i="18"/>
  <c r="G39" i="18"/>
  <c r="Z38" i="18"/>
  <c r="U38" i="18"/>
  <c r="O38" i="18"/>
  <c r="I38" i="18"/>
  <c r="G38" i="18"/>
  <c r="Z37" i="18"/>
  <c r="U37" i="18"/>
  <c r="O37" i="18"/>
  <c r="I37" i="18"/>
  <c r="G37" i="18"/>
  <c r="Z36" i="18"/>
  <c r="U36" i="18"/>
  <c r="O36" i="18"/>
  <c r="I36" i="18"/>
  <c r="G36" i="18"/>
  <c r="Z35" i="18"/>
  <c r="U35" i="18"/>
  <c r="O35" i="18"/>
  <c r="I35" i="18"/>
  <c r="G35" i="18"/>
  <c r="Z34" i="18"/>
  <c r="U34" i="18"/>
  <c r="O34" i="18"/>
  <c r="I34" i="18"/>
  <c r="G34" i="18"/>
  <c r="Z33" i="18"/>
  <c r="U33" i="18"/>
  <c r="O33" i="18"/>
  <c r="I33" i="18"/>
  <c r="G33" i="18"/>
  <c r="Z32" i="18"/>
  <c r="U32" i="18"/>
  <c r="O32" i="18"/>
  <c r="I32" i="18"/>
  <c r="G32" i="18"/>
  <c r="Z31" i="18"/>
  <c r="U31" i="18"/>
  <c r="O31" i="18"/>
  <c r="I31" i="18"/>
  <c r="G31" i="18"/>
  <c r="Z30" i="18"/>
  <c r="U30" i="18"/>
  <c r="O30" i="18"/>
  <c r="I30" i="18"/>
  <c r="G30" i="18"/>
  <c r="Z29" i="18"/>
  <c r="U29" i="18"/>
  <c r="O29" i="18"/>
  <c r="I29" i="18"/>
  <c r="G29" i="18"/>
  <c r="Z28" i="18"/>
  <c r="U28" i="18"/>
  <c r="O28" i="18"/>
  <c r="I28" i="18"/>
  <c r="G28" i="18"/>
  <c r="Z27" i="18"/>
  <c r="U27" i="18"/>
  <c r="O27" i="18"/>
  <c r="I27" i="18"/>
  <c r="G27" i="18"/>
  <c r="Z26" i="18"/>
  <c r="U26" i="18"/>
  <c r="O26" i="18"/>
  <c r="I26" i="18"/>
  <c r="G26" i="18"/>
  <c r="Z25" i="18"/>
  <c r="U25" i="18"/>
  <c r="O25" i="18"/>
  <c r="I25" i="18"/>
  <c r="G25" i="18"/>
  <c r="Z24" i="18"/>
  <c r="U24" i="18"/>
  <c r="O24" i="18"/>
  <c r="I24" i="18"/>
  <c r="G24" i="18"/>
  <c r="U23" i="18"/>
  <c r="O23" i="18"/>
  <c r="I23" i="18"/>
  <c r="Z22" i="18"/>
  <c r="U22" i="18"/>
  <c r="O22" i="18"/>
  <c r="I22" i="18"/>
  <c r="G22" i="18"/>
  <c r="Z21" i="18"/>
  <c r="U21" i="18"/>
  <c r="O21" i="18"/>
  <c r="I21" i="18"/>
  <c r="G21" i="18"/>
  <c r="Z20" i="18"/>
  <c r="U20" i="18"/>
  <c r="O20" i="18"/>
  <c r="I20" i="18"/>
  <c r="G20" i="18"/>
  <c r="Z19" i="18"/>
  <c r="U19" i="18"/>
  <c r="O19" i="18"/>
  <c r="I19" i="18"/>
  <c r="G19" i="18"/>
  <c r="Z18" i="18"/>
  <c r="U18" i="18"/>
  <c r="O18" i="18"/>
  <c r="I18" i="18"/>
  <c r="G18" i="18"/>
  <c r="Z17" i="18"/>
  <c r="U17" i="18"/>
  <c r="O17" i="18"/>
  <c r="I17" i="18"/>
  <c r="G17" i="18"/>
  <c r="Z16" i="18"/>
  <c r="U16" i="18"/>
  <c r="O16" i="18"/>
  <c r="I16" i="18"/>
  <c r="G16" i="18"/>
  <c r="Z15" i="18"/>
  <c r="U15" i="18"/>
  <c r="O15" i="18"/>
  <c r="I15" i="18"/>
  <c r="G15" i="18"/>
  <c r="Z14" i="18"/>
  <c r="U14" i="18"/>
  <c r="O14" i="18"/>
  <c r="I14" i="18"/>
  <c r="G14" i="18"/>
  <c r="Z13" i="18"/>
  <c r="U13" i="18"/>
  <c r="O13" i="18"/>
  <c r="I13" i="18"/>
  <c r="G13" i="18"/>
  <c r="Z12" i="18"/>
  <c r="U12" i="18"/>
  <c r="O12" i="18"/>
  <c r="I12" i="18"/>
  <c r="G12" i="18"/>
  <c r="Z11" i="18"/>
  <c r="U11" i="18"/>
  <c r="O11" i="18"/>
  <c r="I11" i="18"/>
  <c r="G11" i="18"/>
  <c r="U10" i="18"/>
  <c r="O10" i="18"/>
  <c r="I10" i="18"/>
  <c r="Z10" i="18"/>
  <c r="U9" i="18"/>
  <c r="O9" i="18"/>
  <c r="I9" i="18"/>
  <c r="B10" i="18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AF8" i="18"/>
  <c r="AA14" i="9"/>
  <c r="O14" i="9"/>
  <c r="I14" i="9"/>
  <c r="AA9" i="17" l="1"/>
  <c r="I58" i="18"/>
  <c r="U58" i="18"/>
  <c r="U69" i="18" s="1"/>
  <c r="U116" i="18" s="1"/>
  <c r="G206" i="18"/>
  <c r="O58" i="18"/>
  <c r="B34" i="18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O206" i="18"/>
  <c r="U206" i="18"/>
  <c r="AA205" i="18"/>
  <c r="AF205" i="18" s="1"/>
  <c r="AA105" i="18"/>
  <c r="AF105" i="18" s="1"/>
  <c r="AA12" i="18"/>
  <c r="AF12" i="18" s="1"/>
  <c r="AA50" i="18"/>
  <c r="AA101" i="18"/>
  <c r="AF101" i="18" s="1"/>
  <c r="AA109" i="18"/>
  <c r="AF109" i="18" s="1"/>
  <c r="AA113" i="18"/>
  <c r="AF113" i="18" s="1"/>
  <c r="AA127" i="18"/>
  <c r="AF127" i="18" s="1"/>
  <c r="AA130" i="18"/>
  <c r="AF130" i="18" s="1"/>
  <c r="AA46" i="18"/>
  <c r="AA54" i="18"/>
  <c r="AA70" i="18"/>
  <c r="AF70" i="18" s="1"/>
  <c r="AA73" i="18"/>
  <c r="AF73" i="18" s="1"/>
  <c r="AA77" i="18"/>
  <c r="AF77" i="18" s="1"/>
  <c r="AA84" i="18"/>
  <c r="AF84" i="18" s="1"/>
  <c r="AA88" i="18"/>
  <c r="AF88" i="18" s="1"/>
  <c r="AA92" i="18"/>
  <c r="AF92" i="18" s="1"/>
  <c r="AA96" i="18"/>
  <c r="AF96" i="18" s="1"/>
  <c r="G167" i="18"/>
  <c r="O69" i="18"/>
  <c r="O116" i="18" s="1"/>
  <c r="G9" i="18"/>
  <c r="AA168" i="18"/>
  <c r="AA185" i="18"/>
  <c r="AF185" i="18" s="1"/>
  <c r="AA189" i="18"/>
  <c r="AF189" i="18" s="1"/>
  <c r="AA195" i="18"/>
  <c r="AF195" i="18" s="1"/>
  <c r="AA199" i="18"/>
  <c r="AF199" i="18" s="1"/>
  <c r="AA203" i="18"/>
  <c r="AF203" i="18" s="1"/>
  <c r="AA41" i="18"/>
  <c r="AF41" i="18" s="1"/>
  <c r="AA81" i="18"/>
  <c r="AF81" i="18" s="1"/>
  <c r="AA11" i="18"/>
  <c r="AF11" i="18" s="1"/>
  <c r="AA14" i="18"/>
  <c r="AF14" i="18" s="1"/>
  <c r="AA16" i="18"/>
  <c r="AF16" i="18" s="1"/>
  <c r="AA20" i="18"/>
  <c r="AF20" i="18" s="1"/>
  <c r="AA36" i="18"/>
  <c r="AF36" i="18" s="1"/>
  <c r="AA40" i="18"/>
  <c r="AF40" i="18" s="1"/>
  <c r="AA53" i="18"/>
  <c r="AA76" i="18"/>
  <c r="AF76" i="18" s="1"/>
  <c r="AA80" i="18"/>
  <c r="AF80" i="18" s="1"/>
  <c r="AA83" i="18"/>
  <c r="AF83" i="18" s="1"/>
  <c r="AA87" i="18"/>
  <c r="AF87" i="18" s="1"/>
  <c r="AA91" i="18"/>
  <c r="AF91" i="18" s="1"/>
  <c r="AA95" i="18"/>
  <c r="AF95" i="18" s="1"/>
  <c r="AA99" i="18"/>
  <c r="AF99" i="18" s="1"/>
  <c r="AA133" i="18"/>
  <c r="AF133" i="18" s="1"/>
  <c r="AA171" i="18"/>
  <c r="AA188" i="18"/>
  <c r="AF188" i="18" s="1"/>
  <c r="AA192" i="18"/>
  <c r="AF192" i="18" s="1"/>
  <c r="AA194" i="18"/>
  <c r="AF194" i="18" s="1"/>
  <c r="AA198" i="18"/>
  <c r="AF198" i="18" s="1"/>
  <c r="AA202" i="18"/>
  <c r="AF202" i="18" s="1"/>
  <c r="AF226" i="18"/>
  <c r="AA18" i="18"/>
  <c r="AF18" i="18" s="1"/>
  <c r="AA22" i="18"/>
  <c r="AF22" i="18" s="1"/>
  <c r="AA29" i="18"/>
  <c r="AF29" i="18" s="1"/>
  <c r="AA32" i="18"/>
  <c r="AF32" i="18" s="1"/>
  <c r="AA38" i="18"/>
  <c r="AF38" i="18" s="1"/>
  <c r="AA42" i="18"/>
  <c r="AF42" i="18" s="1"/>
  <c r="AA43" i="18"/>
  <c r="AA44" i="18"/>
  <c r="AA47" i="18"/>
  <c r="AA48" i="18"/>
  <c r="AA51" i="18"/>
  <c r="AA52" i="18"/>
  <c r="AA71" i="18"/>
  <c r="AF71" i="18" s="1"/>
  <c r="AA74" i="18"/>
  <c r="AF74" i="18" s="1"/>
  <c r="AA78" i="18"/>
  <c r="AF78" i="18" s="1"/>
  <c r="AA85" i="18"/>
  <c r="AF85" i="18" s="1"/>
  <c r="AA89" i="18"/>
  <c r="AF89" i="18" s="1"/>
  <c r="AA93" i="18"/>
  <c r="AF93" i="18" s="1"/>
  <c r="AA97" i="18"/>
  <c r="AF97" i="18" s="1"/>
  <c r="O167" i="18"/>
  <c r="AA169" i="18"/>
  <c r="AA186" i="18"/>
  <c r="AF186" i="18" s="1"/>
  <c r="AA190" i="18"/>
  <c r="AF190" i="18" s="1"/>
  <c r="AA196" i="18"/>
  <c r="AF196" i="18" s="1"/>
  <c r="AA200" i="18"/>
  <c r="AF200" i="18" s="1"/>
  <c r="AA204" i="18"/>
  <c r="AF204" i="18" s="1"/>
  <c r="AA207" i="18"/>
  <c r="AF207" i="18" s="1"/>
  <c r="G10" i="18"/>
  <c r="AA10" i="18" s="1"/>
  <c r="AF10" i="18" s="1"/>
  <c r="AA35" i="18"/>
  <c r="AF35" i="18" s="1"/>
  <c r="AA39" i="18"/>
  <c r="AF39" i="18" s="1"/>
  <c r="AA45" i="18"/>
  <c r="AA49" i="18"/>
  <c r="AA72" i="18"/>
  <c r="AF72" i="18" s="1"/>
  <c r="AA75" i="18"/>
  <c r="AF75" i="18" s="1"/>
  <c r="AA79" i="18"/>
  <c r="AF79" i="18" s="1"/>
  <c r="AA82" i="18"/>
  <c r="AF82" i="18" s="1"/>
  <c r="AA86" i="18"/>
  <c r="AF86" i="18" s="1"/>
  <c r="AA90" i="18"/>
  <c r="AF90" i="18" s="1"/>
  <c r="AA94" i="18"/>
  <c r="AF94" i="18" s="1"/>
  <c r="AA98" i="18"/>
  <c r="AF98" i="18" s="1"/>
  <c r="AA103" i="18"/>
  <c r="AF103" i="18" s="1"/>
  <c r="AA107" i="18"/>
  <c r="AF107" i="18" s="1"/>
  <c r="AA111" i="18"/>
  <c r="AF111" i="18" s="1"/>
  <c r="AA129" i="18"/>
  <c r="AF129" i="18" s="1"/>
  <c r="AA132" i="18"/>
  <c r="AF132" i="18" s="1"/>
  <c r="AA170" i="18"/>
  <c r="AA187" i="18"/>
  <c r="AF187" i="18" s="1"/>
  <c r="AA191" i="18"/>
  <c r="AF191" i="18" s="1"/>
  <c r="AA197" i="18"/>
  <c r="AF197" i="18" s="1"/>
  <c r="AA201" i="18"/>
  <c r="AF201" i="18" s="1"/>
  <c r="Z23" i="18"/>
  <c r="G23" i="18"/>
  <c r="AA23" i="18" s="1"/>
  <c r="AF23" i="18" s="1"/>
  <c r="AA24" i="18"/>
  <c r="AF24" i="18" s="1"/>
  <c r="AA25" i="18"/>
  <c r="AF25" i="18" s="1"/>
  <c r="AA27" i="18"/>
  <c r="AF27" i="18" s="1"/>
  <c r="AA31" i="18"/>
  <c r="AF31" i="18" s="1"/>
  <c r="AA34" i="18"/>
  <c r="AF34" i="18" s="1"/>
  <c r="AA37" i="18"/>
  <c r="AF37" i="18" s="1"/>
  <c r="AA15" i="18"/>
  <c r="AF15" i="18" s="1"/>
  <c r="AA19" i="18"/>
  <c r="AF19" i="18" s="1"/>
  <c r="AA28" i="18"/>
  <c r="AF28" i="18" s="1"/>
  <c r="AA13" i="18"/>
  <c r="AF13" i="18" s="1"/>
  <c r="AA26" i="18"/>
  <c r="AF26" i="18" s="1"/>
  <c r="AA30" i="18"/>
  <c r="AF30" i="18" s="1"/>
  <c r="AA33" i="18"/>
  <c r="AF33" i="18" s="1"/>
  <c r="AA17" i="18"/>
  <c r="AF17" i="18" s="1"/>
  <c r="AA21" i="18"/>
  <c r="AF21" i="18" s="1"/>
  <c r="AA100" i="18"/>
  <c r="AF100" i="18" s="1"/>
  <c r="AA102" i="18"/>
  <c r="AF102" i="18" s="1"/>
  <c r="AA104" i="18"/>
  <c r="AF104" i="18" s="1"/>
  <c r="AA106" i="18"/>
  <c r="AF106" i="18" s="1"/>
  <c r="AA108" i="18"/>
  <c r="AF108" i="18" s="1"/>
  <c r="AA110" i="18"/>
  <c r="AF110" i="18" s="1"/>
  <c r="AA112" i="18"/>
  <c r="AF112" i="18" s="1"/>
  <c r="AA126" i="18"/>
  <c r="AF126" i="18" s="1"/>
  <c r="AA128" i="18"/>
  <c r="AF128" i="18" s="1"/>
  <c r="AA131" i="18"/>
  <c r="AF131" i="18" s="1"/>
  <c r="U167" i="18"/>
  <c r="O193" i="18"/>
  <c r="AA134" i="18"/>
  <c r="AA135" i="18"/>
  <c r="AA136" i="18"/>
  <c r="AA137" i="18"/>
  <c r="AA138" i="18"/>
  <c r="AA139" i="18"/>
  <c r="AA140" i="18"/>
  <c r="AA141" i="18"/>
  <c r="AA142" i="18"/>
  <c r="AA143" i="18"/>
  <c r="AA144" i="18"/>
  <c r="AA145" i="18"/>
  <c r="AA146" i="18"/>
  <c r="AA147" i="18"/>
  <c r="AA148" i="18"/>
  <c r="AA149" i="18"/>
  <c r="AA150" i="18"/>
  <c r="AA151" i="18"/>
  <c r="AA152" i="18"/>
  <c r="AA153" i="18"/>
  <c r="AA154" i="18"/>
  <c r="AA155" i="18"/>
  <c r="AA156" i="18"/>
  <c r="AA157" i="18"/>
  <c r="AA158" i="18"/>
  <c r="AA159" i="18"/>
  <c r="AA160" i="18"/>
  <c r="AA161" i="18"/>
  <c r="AA162" i="18"/>
  <c r="AA163" i="18"/>
  <c r="AA164" i="18"/>
  <c r="AA165" i="18"/>
  <c r="AA166" i="18"/>
  <c r="U193" i="18"/>
  <c r="G193" i="18"/>
  <c r="J11" i="15"/>
  <c r="I16" i="15"/>
  <c r="G58" i="18" l="1"/>
  <c r="G69" i="18" s="1"/>
  <c r="G116" i="18" s="1"/>
  <c r="B55" i="18"/>
  <c r="B56" i="18" s="1"/>
  <c r="B57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L11" i="15"/>
  <c r="L24" i="15" s="1"/>
  <c r="J24" i="15"/>
  <c r="U125" i="18"/>
  <c r="AA9" i="18"/>
  <c r="AA206" i="18"/>
  <c r="AF206" i="18" s="1"/>
  <c r="AA167" i="18"/>
  <c r="I69" i="18"/>
  <c r="I116" i="18" s="1"/>
  <c r="AA193" i="18"/>
  <c r="AF193" i="18" s="1"/>
  <c r="U176" i="18" l="1"/>
  <c r="U184" i="18" s="1"/>
  <c r="U227" i="18" s="1"/>
  <c r="O125" i="18"/>
  <c r="O176" i="18" s="1"/>
  <c r="AF9" i="18"/>
  <c r="AF58" i="18" s="1"/>
  <c r="AF69" i="18" s="1"/>
  <c r="AF176" i="18" s="1"/>
  <c r="AF184" i="18" s="1"/>
  <c r="AF227" i="18" s="1"/>
  <c r="AA58" i="18"/>
  <c r="AA69" i="18" s="1"/>
  <c r="AA116" i="18" s="1"/>
  <c r="B82" i="18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Q25" i="11"/>
  <c r="I24" i="11"/>
  <c r="I25" i="11"/>
  <c r="K38" i="8"/>
  <c r="Q38" i="8"/>
  <c r="I38" i="8"/>
  <c r="I21" i="8"/>
  <c r="AE35" i="10"/>
  <c r="AC35" i="10"/>
  <c r="Y35" i="10"/>
  <c r="W35" i="10"/>
  <c r="U35" i="10"/>
  <c r="S35" i="10"/>
  <c r="Q35" i="10"/>
  <c r="O35" i="10"/>
  <c r="M35" i="10"/>
  <c r="K35" i="10"/>
  <c r="I35" i="10"/>
  <c r="G35" i="10"/>
  <c r="G26" i="10"/>
  <c r="G24" i="10"/>
  <c r="G23" i="10"/>
  <c r="F56" i="13"/>
  <c r="O56" i="13" s="1"/>
  <c r="Z56" i="13"/>
  <c r="I10" i="13"/>
  <c r="O10" i="13"/>
  <c r="U10" i="13"/>
  <c r="Z10" i="13"/>
  <c r="I11" i="13"/>
  <c r="O11" i="13"/>
  <c r="U11" i="13"/>
  <c r="Z11" i="13"/>
  <c r="I12" i="13"/>
  <c r="O12" i="13"/>
  <c r="U12" i="13"/>
  <c r="Z12" i="13"/>
  <c r="I13" i="13"/>
  <c r="O13" i="13"/>
  <c r="U13" i="13"/>
  <c r="Z13" i="13"/>
  <c r="I14" i="13"/>
  <c r="O14" i="13"/>
  <c r="U14" i="13"/>
  <c r="Z14" i="13"/>
  <c r="I15" i="13"/>
  <c r="O15" i="13"/>
  <c r="U15" i="13"/>
  <c r="Z15" i="13"/>
  <c r="I16" i="13"/>
  <c r="O16" i="13"/>
  <c r="U16" i="13"/>
  <c r="Z16" i="13"/>
  <c r="I17" i="13"/>
  <c r="O17" i="13"/>
  <c r="U17" i="13"/>
  <c r="Z17" i="13"/>
  <c r="I18" i="13"/>
  <c r="O18" i="13"/>
  <c r="U18" i="13"/>
  <c r="Z18" i="13"/>
  <c r="I19" i="13"/>
  <c r="O19" i="13"/>
  <c r="U19" i="13"/>
  <c r="Z19" i="13"/>
  <c r="I20" i="13"/>
  <c r="O20" i="13"/>
  <c r="U20" i="13"/>
  <c r="Z20" i="13"/>
  <c r="I21" i="13"/>
  <c r="O21" i="13"/>
  <c r="U21" i="13"/>
  <c r="Z21" i="13"/>
  <c r="I22" i="13"/>
  <c r="O22" i="13"/>
  <c r="U22" i="13"/>
  <c r="Z22" i="13"/>
  <c r="I23" i="13"/>
  <c r="O23" i="13"/>
  <c r="U23" i="13"/>
  <c r="Z23" i="13"/>
  <c r="I24" i="13"/>
  <c r="O24" i="13"/>
  <c r="U24" i="13"/>
  <c r="Z24" i="13"/>
  <c r="I25" i="13"/>
  <c r="O25" i="13"/>
  <c r="U25" i="13"/>
  <c r="Z25" i="13"/>
  <c r="I26" i="13"/>
  <c r="O26" i="13"/>
  <c r="U26" i="13"/>
  <c r="Z26" i="13"/>
  <c r="I27" i="13"/>
  <c r="O27" i="13"/>
  <c r="U27" i="13"/>
  <c r="Z27" i="13"/>
  <c r="I28" i="13"/>
  <c r="O28" i="13"/>
  <c r="U28" i="13"/>
  <c r="Z28" i="13"/>
  <c r="I29" i="13"/>
  <c r="O29" i="13"/>
  <c r="U29" i="13"/>
  <c r="Z29" i="13"/>
  <c r="I30" i="13"/>
  <c r="O30" i="13"/>
  <c r="U30" i="13"/>
  <c r="Z30" i="13"/>
  <c r="I31" i="13"/>
  <c r="O31" i="13"/>
  <c r="U31" i="13"/>
  <c r="Z31" i="13"/>
  <c r="I32" i="13"/>
  <c r="O32" i="13"/>
  <c r="U32" i="13"/>
  <c r="Z32" i="13"/>
  <c r="I33" i="13"/>
  <c r="O33" i="13"/>
  <c r="U33" i="13"/>
  <c r="Z33" i="13"/>
  <c r="I34" i="13"/>
  <c r="O34" i="13"/>
  <c r="U34" i="13"/>
  <c r="Z34" i="13"/>
  <c r="I35" i="13"/>
  <c r="O35" i="13"/>
  <c r="U35" i="13"/>
  <c r="Z35" i="13"/>
  <c r="I36" i="13"/>
  <c r="O36" i="13"/>
  <c r="U36" i="13"/>
  <c r="Z36" i="13"/>
  <c r="I37" i="13"/>
  <c r="O37" i="13"/>
  <c r="U37" i="13"/>
  <c r="Z37" i="13"/>
  <c r="I38" i="13"/>
  <c r="O38" i="13"/>
  <c r="U38" i="13"/>
  <c r="Z38" i="13"/>
  <c r="I39" i="13"/>
  <c r="O39" i="13"/>
  <c r="U39" i="13"/>
  <c r="Z39" i="13"/>
  <c r="I40" i="13"/>
  <c r="O40" i="13"/>
  <c r="U40" i="13"/>
  <c r="Z40" i="13"/>
  <c r="I41" i="13"/>
  <c r="O41" i="13"/>
  <c r="U41" i="13"/>
  <c r="Z41" i="13"/>
  <c r="I42" i="13"/>
  <c r="O42" i="13"/>
  <c r="U42" i="13"/>
  <c r="Z42" i="13"/>
  <c r="I43" i="13"/>
  <c r="O43" i="13"/>
  <c r="U43" i="13"/>
  <c r="Z43" i="13"/>
  <c r="I44" i="13"/>
  <c r="O44" i="13"/>
  <c r="U44" i="13"/>
  <c r="Z44" i="13"/>
  <c r="I45" i="13"/>
  <c r="O45" i="13"/>
  <c r="U45" i="13"/>
  <c r="Z45" i="13"/>
  <c r="I46" i="13"/>
  <c r="O46" i="13"/>
  <c r="U46" i="13"/>
  <c r="Z46" i="13"/>
  <c r="I47" i="13"/>
  <c r="O47" i="13"/>
  <c r="U47" i="13"/>
  <c r="Z47" i="13"/>
  <c r="I48" i="13"/>
  <c r="O48" i="13"/>
  <c r="U48" i="13"/>
  <c r="Z48" i="13"/>
  <c r="I49" i="13"/>
  <c r="O49" i="13"/>
  <c r="U49" i="13"/>
  <c r="Z49" i="13"/>
  <c r="I50" i="13"/>
  <c r="O50" i="13"/>
  <c r="U50" i="13"/>
  <c r="Z50" i="13"/>
  <c r="I51" i="13"/>
  <c r="O51" i="13"/>
  <c r="U51" i="13"/>
  <c r="Z51" i="13"/>
  <c r="I52" i="13"/>
  <c r="O52" i="13"/>
  <c r="U52" i="13"/>
  <c r="Z52" i="13"/>
  <c r="I53" i="13"/>
  <c r="O53" i="13"/>
  <c r="U53" i="13"/>
  <c r="Z53" i="13"/>
  <c r="I54" i="13"/>
  <c r="O54" i="13"/>
  <c r="U54" i="13"/>
  <c r="Z54" i="13"/>
  <c r="I55" i="13"/>
  <c r="O55" i="13"/>
  <c r="U55" i="13"/>
  <c r="Z55" i="13"/>
  <c r="I56" i="13"/>
  <c r="U56" i="13"/>
  <c r="Z9" i="13"/>
  <c r="U9" i="13"/>
  <c r="O9" i="13"/>
  <c r="I9" i="13"/>
  <c r="G23" i="12"/>
  <c r="AA21" i="12"/>
  <c r="AA22" i="12"/>
  <c r="AA25" i="12"/>
  <c r="I23" i="12"/>
  <c r="I13" i="12"/>
  <c r="O13" i="12"/>
  <c r="U13" i="12"/>
  <c r="I14" i="12"/>
  <c r="O14" i="12"/>
  <c r="T14" i="12"/>
  <c r="U14" i="12" s="1"/>
  <c r="I15" i="12"/>
  <c r="O15" i="12"/>
  <c r="T15" i="12"/>
  <c r="U15" i="12" s="1"/>
  <c r="I16" i="12"/>
  <c r="O16" i="12"/>
  <c r="T16" i="12"/>
  <c r="U16" i="12" s="1"/>
  <c r="Z16" i="12"/>
  <c r="I17" i="12"/>
  <c r="O17" i="12"/>
  <c r="U17" i="12"/>
  <c r="I18" i="12"/>
  <c r="O18" i="12"/>
  <c r="U18" i="12"/>
  <c r="I19" i="12"/>
  <c r="O19" i="12"/>
  <c r="T19" i="12"/>
  <c r="U19" i="12" s="1"/>
  <c r="I20" i="12"/>
  <c r="O20" i="12"/>
  <c r="T20" i="12"/>
  <c r="U20" i="12"/>
  <c r="Z20" i="12"/>
  <c r="I21" i="12"/>
  <c r="O21" i="12"/>
  <c r="U21" i="12"/>
  <c r="I22" i="12"/>
  <c r="O22" i="12"/>
  <c r="U22" i="12"/>
  <c r="O23" i="12"/>
  <c r="U23" i="12"/>
  <c r="I24" i="12"/>
  <c r="O24" i="12"/>
  <c r="Z24" i="12"/>
  <c r="U24" i="12"/>
  <c r="I25" i="12"/>
  <c r="O25" i="12"/>
  <c r="U25" i="12"/>
  <c r="Z25" i="12"/>
  <c r="T26" i="12"/>
  <c r="O12" i="12"/>
  <c r="I12" i="12"/>
  <c r="B14" i="12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13" i="12"/>
  <c r="S10" i="17"/>
  <c r="Q10" i="17"/>
  <c r="AF8" i="17"/>
  <c r="U11" i="9"/>
  <c r="U12" i="9"/>
  <c r="U13" i="9"/>
  <c r="O13" i="9"/>
  <c r="O11" i="9"/>
  <c r="O12" i="9"/>
  <c r="I11" i="9"/>
  <c r="I12" i="9"/>
  <c r="I13" i="9"/>
  <c r="I10" i="9"/>
  <c r="U10" i="9"/>
  <c r="O10" i="9"/>
  <c r="Z11" i="9"/>
  <c r="Z12" i="9"/>
  <c r="Z13" i="9"/>
  <c r="Z10" i="9"/>
  <c r="B101" i="18" l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O184" i="18"/>
  <c r="I125" i="18"/>
  <c r="I176" i="18" s="1"/>
  <c r="G125" i="18"/>
  <c r="G176" i="18" s="1"/>
  <c r="AA125" i="18"/>
  <c r="AA176" i="18" s="1"/>
  <c r="AG58" i="18"/>
  <c r="G10" i="17"/>
  <c r="I10" i="17"/>
  <c r="AA23" i="12"/>
  <c r="AF23" i="12" s="1"/>
  <c r="AA16" i="12"/>
  <c r="Z21" i="12"/>
  <c r="Z17" i="12"/>
  <c r="Z13" i="12"/>
  <c r="AF22" i="12"/>
  <c r="Z26" i="12"/>
  <c r="Z22" i="12"/>
  <c r="Z18" i="12"/>
  <c r="Z14" i="12"/>
  <c r="Z23" i="12"/>
  <c r="Z19" i="12"/>
  <c r="Z15" i="12"/>
  <c r="U10" i="17"/>
  <c r="O10" i="17"/>
  <c r="AF9" i="17"/>
  <c r="G43" i="13"/>
  <c r="AA43" i="13" s="1"/>
  <c r="AF43" i="13" s="1"/>
  <c r="Z14" i="9"/>
  <c r="T14" i="9"/>
  <c r="U14" i="9"/>
  <c r="B114" i="18" l="1"/>
  <c r="B11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O227" i="18"/>
  <c r="G184" i="18"/>
  <c r="G227" i="18" s="1"/>
  <c r="I184" i="18"/>
  <c r="AA184" i="18"/>
  <c r="AF11" i="17"/>
  <c r="AA10" i="17"/>
  <c r="AF10" i="17"/>
  <c r="B157" i="18" l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AA227" i="18"/>
  <c r="I227" i="18"/>
  <c r="AG176" i="18"/>
  <c r="AG10" i="17"/>
  <c r="O11" i="10"/>
  <c r="U11" i="10" s="1"/>
  <c r="I14" i="10"/>
  <c r="G11" i="10"/>
  <c r="AA26" i="10"/>
  <c r="AA28" i="10"/>
  <c r="AA35" i="10" s="1"/>
  <c r="G25" i="10"/>
  <c r="AG227" i="18" l="1"/>
  <c r="AF35" i="10"/>
  <c r="B168" i="18"/>
  <c r="B169" i="18" s="1"/>
  <c r="B170" i="18" s="1"/>
  <c r="B171" i="18" s="1"/>
  <c r="AA25" i="10"/>
  <c r="B172" i="18" l="1"/>
  <c r="B173" i="18" s="1"/>
  <c r="B174" i="18" s="1"/>
  <c r="B175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26" i="18" l="1"/>
  <c r="B208" i="18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G9" i="13"/>
  <c r="AA9" i="13" s="1"/>
  <c r="AF9" i="13" s="1"/>
  <c r="G10" i="13"/>
  <c r="AA10" i="13" s="1"/>
  <c r="AF10" i="13" s="1"/>
  <c r="G11" i="13"/>
  <c r="AA11" i="13" s="1"/>
  <c r="AF11" i="13" s="1"/>
  <c r="G12" i="13"/>
  <c r="AA12" i="13" s="1"/>
  <c r="AF12" i="13" s="1"/>
  <c r="G13" i="13"/>
  <c r="AA13" i="13" s="1"/>
  <c r="AF13" i="13" s="1"/>
  <c r="G14" i="13"/>
  <c r="AA14" i="13" s="1"/>
  <c r="AF14" i="13" s="1"/>
  <c r="G15" i="13"/>
  <c r="AA15" i="13" s="1"/>
  <c r="AF15" i="13" s="1"/>
  <c r="G16" i="13"/>
  <c r="AA16" i="13" s="1"/>
  <c r="AF16" i="13" s="1"/>
  <c r="G17" i="13"/>
  <c r="AA17" i="13" s="1"/>
  <c r="AF17" i="13" s="1"/>
  <c r="G18" i="13"/>
  <c r="AA18" i="13" s="1"/>
  <c r="AF18" i="13" s="1"/>
  <c r="G19" i="13"/>
  <c r="AA19" i="13" s="1"/>
  <c r="AF19" i="13" s="1"/>
  <c r="G20" i="13"/>
  <c r="AA20" i="13" s="1"/>
  <c r="AF20" i="13" s="1"/>
  <c r="G21" i="13"/>
  <c r="AA21" i="13" s="1"/>
  <c r="AF21" i="13" s="1"/>
  <c r="G22" i="13"/>
  <c r="AA22" i="13" s="1"/>
  <c r="AF22" i="13" s="1"/>
  <c r="G23" i="13"/>
  <c r="AA23" i="13" s="1"/>
  <c r="AF23" i="13" s="1"/>
  <c r="G24" i="13"/>
  <c r="AA24" i="13" s="1"/>
  <c r="AF24" i="13" s="1"/>
  <c r="G25" i="13"/>
  <c r="AA25" i="13" s="1"/>
  <c r="AF25" i="13" s="1"/>
  <c r="G26" i="13"/>
  <c r="AA26" i="13" s="1"/>
  <c r="AF26" i="13" s="1"/>
  <c r="G27" i="13"/>
  <c r="AA27" i="13" s="1"/>
  <c r="AF27" i="13" s="1"/>
  <c r="G28" i="13"/>
  <c r="AA28" i="13" s="1"/>
  <c r="AF28" i="13" s="1"/>
  <c r="G29" i="13"/>
  <c r="AA29" i="13" s="1"/>
  <c r="AF29" i="13" s="1"/>
  <c r="G30" i="13"/>
  <c r="AA30" i="13" s="1"/>
  <c r="AF30" i="13" s="1"/>
  <c r="G31" i="13"/>
  <c r="AA31" i="13" s="1"/>
  <c r="AF31" i="13" s="1"/>
  <c r="G32" i="13"/>
  <c r="AA32" i="13" s="1"/>
  <c r="AF32" i="13" s="1"/>
  <c r="G33" i="13"/>
  <c r="AA33" i="13" s="1"/>
  <c r="AF33" i="13" s="1"/>
  <c r="G34" i="13"/>
  <c r="AA34" i="13" s="1"/>
  <c r="AF34" i="13" s="1"/>
  <c r="G35" i="13"/>
  <c r="AA35" i="13" s="1"/>
  <c r="AF35" i="13" s="1"/>
  <c r="G36" i="13"/>
  <c r="AA36" i="13" s="1"/>
  <c r="AF36" i="13" s="1"/>
  <c r="G37" i="13"/>
  <c r="AA37" i="13" s="1"/>
  <c r="AF37" i="13" s="1"/>
  <c r="G38" i="13"/>
  <c r="AA38" i="13" s="1"/>
  <c r="AF38" i="13" s="1"/>
  <c r="G39" i="13"/>
  <c r="AA39" i="13" s="1"/>
  <c r="AF39" i="13" s="1"/>
  <c r="G40" i="13"/>
  <c r="AA40" i="13" s="1"/>
  <c r="AF40" i="13" s="1"/>
  <c r="G41" i="13"/>
  <c r="AA41" i="13" s="1"/>
  <c r="AF41" i="13" s="1"/>
  <c r="G42" i="13"/>
  <c r="AA42" i="13" s="1"/>
  <c r="AF42" i="13" s="1"/>
  <c r="G44" i="13"/>
  <c r="AA44" i="13" s="1"/>
  <c r="AF44" i="13" s="1"/>
  <c r="G45" i="13"/>
  <c r="AA45" i="13" s="1"/>
  <c r="AF45" i="13" s="1"/>
  <c r="G46" i="13"/>
  <c r="AA46" i="13" s="1"/>
  <c r="AF46" i="13" s="1"/>
  <c r="G47" i="13"/>
  <c r="AA47" i="13" s="1"/>
  <c r="AF47" i="13" s="1"/>
  <c r="G48" i="13"/>
  <c r="AA48" i="13" s="1"/>
  <c r="AF48" i="13" s="1"/>
  <c r="G49" i="13"/>
  <c r="AA49" i="13" s="1"/>
  <c r="AF49" i="13" s="1"/>
  <c r="G50" i="13"/>
  <c r="AA50" i="13" s="1"/>
  <c r="AF50" i="13" s="1"/>
  <c r="G51" i="13"/>
  <c r="AA51" i="13" s="1"/>
  <c r="AF51" i="13" s="1"/>
  <c r="G52" i="13"/>
  <c r="AA52" i="13" s="1"/>
  <c r="AF52" i="13" s="1"/>
  <c r="G53" i="13"/>
  <c r="AA53" i="13" s="1"/>
  <c r="AF53" i="13" s="1"/>
  <c r="G54" i="13"/>
  <c r="AA54" i="13" s="1"/>
  <c r="AF54" i="13" s="1"/>
  <c r="G55" i="13"/>
  <c r="AA55" i="13" s="1"/>
  <c r="AF55" i="13" s="1"/>
  <c r="G56" i="13"/>
  <c r="AA56" i="13" s="1"/>
  <c r="AF56" i="13" s="1"/>
  <c r="G57" i="13" l="1"/>
  <c r="U30" i="10" l="1"/>
  <c r="O30" i="10"/>
  <c r="N15" i="1"/>
  <c r="AA24" i="10" l="1"/>
  <c r="AD34" i="15"/>
  <c r="AC34" i="15"/>
  <c r="I34" i="15"/>
  <c r="I37" i="8"/>
  <c r="AF12" i="1" l="1"/>
  <c r="G11" i="9"/>
  <c r="AA11" i="9" s="1"/>
  <c r="AF11" i="9" s="1"/>
  <c r="G25" i="12"/>
  <c r="AF25" i="12" s="1"/>
  <c r="AB35" i="11" l="1"/>
  <c r="J14" i="10"/>
  <c r="G15" i="10"/>
  <c r="I15" i="10" s="1"/>
  <c r="AF15" i="9"/>
  <c r="AF16" i="9"/>
  <c r="AF17" i="9"/>
  <c r="AF18" i="9"/>
  <c r="AF19" i="9"/>
  <c r="AF20" i="9"/>
  <c r="AF21" i="9"/>
  <c r="AF22" i="9"/>
  <c r="AF23" i="9"/>
  <c r="AF24" i="9"/>
  <c r="AF25" i="9"/>
  <c r="O57" i="13"/>
  <c r="D107" i="4"/>
  <c r="D104" i="4"/>
  <c r="D100" i="4"/>
  <c r="D99" i="4"/>
  <c r="D98" i="4"/>
  <c r="D95" i="4"/>
  <c r="D94" i="4"/>
  <c r="D91" i="4"/>
  <c r="D90" i="4"/>
  <c r="D89" i="4"/>
  <c r="D86" i="4"/>
  <c r="D85" i="4"/>
  <c r="D84" i="4"/>
  <c r="D82" i="4"/>
  <c r="D80" i="4"/>
  <c r="D79" i="4"/>
  <c r="D78" i="4"/>
  <c r="D67" i="4"/>
  <c r="D66" i="4"/>
  <c r="D65" i="4"/>
  <c r="D64" i="4"/>
  <c r="D63" i="4"/>
  <c r="D62" i="4"/>
  <c r="D61" i="4"/>
  <c r="D57" i="4"/>
  <c r="D56" i="4"/>
  <c r="D55" i="4"/>
  <c r="D51" i="4"/>
  <c r="D49" i="4"/>
  <c r="D47" i="4"/>
  <c r="D46" i="4"/>
  <c r="D39" i="4"/>
  <c r="D32" i="4"/>
  <c r="D15" i="4"/>
  <c r="D6" i="4"/>
  <c r="D8" i="4"/>
  <c r="D9" i="4"/>
  <c r="D10" i="4"/>
  <c r="D11" i="4"/>
  <c r="D12" i="4"/>
  <c r="D13" i="4"/>
  <c r="D14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3" i="4"/>
  <c r="D34" i="4"/>
  <c r="D35" i="4"/>
  <c r="D36" i="4"/>
  <c r="D37" i="4"/>
  <c r="D38" i="4"/>
  <c r="D40" i="4"/>
  <c r="D41" i="4"/>
  <c r="D42" i="4"/>
  <c r="D43" i="4"/>
  <c r="D44" i="4"/>
  <c r="D45" i="4"/>
  <c r="D48" i="4"/>
  <c r="D50" i="4"/>
  <c r="D52" i="4"/>
  <c r="D53" i="4"/>
  <c r="D54" i="4"/>
  <c r="D58" i="4"/>
  <c r="D59" i="4"/>
  <c r="D60" i="4"/>
  <c r="D68" i="4"/>
  <c r="D69" i="4"/>
  <c r="D70" i="4"/>
  <c r="D72" i="4"/>
  <c r="D73" i="4"/>
  <c r="D74" i="4"/>
  <c r="D75" i="4"/>
  <c r="D76" i="4"/>
  <c r="D77" i="4"/>
  <c r="D81" i="4"/>
  <c r="D83" i="4"/>
  <c r="D87" i="4"/>
  <c r="D88" i="4"/>
  <c r="D92" i="4"/>
  <c r="D93" i="4"/>
  <c r="D96" i="4"/>
  <c r="D97" i="4"/>
  <c r="D101" i="4"/>
  <c r="D102" i="4"/>
  <c r="D103" i="4"/>
  <c r="D105" i="4"/>
  <c r="D106" i="4"/>
  <c r="D128" i="4"/>
  <c r="D129" i="4"/>
  <c r="D130" i="4"/>
  <c r="D131" i="4"/>
  <c r="D133" i="4"/>
  <c r="D134" i="4"/>
  <c r="D135" i="4"/>
  <c r="D136" i="4"/>
  <c r="D138" i="4"/>
  <c r="D139" i="4"/>
  <c r="D140" i="4"/>
  <c r="D141" i="4"/>
  <c r="D142" i="4"/>
  <c r="D143" i="4"/>
  <c r="D144" i="4"/>
  <c r="D145" i="4"/>
  <c r="D147" i="4"/>
  <c r="D148" i="4"/>
  <c r="D149" i="4"/>
  <c r="D150" i="4"/>
  <c r="D151" i="4"/>
  <c r="D152" i="4"/>
  <c r="D153" i="4"/>
  <c r="D154" i="4"/>
  <c r="D155" i="4"/>
  <c r="D156" i="4"/>
  <c r="D158" i="4"/>
  <c r="D159" i="4"/>
  <c r="D160" i="4"/>
  <c r="D161" i="4"/>
  <c r="D162" i="4"/>
  <c r="D164" i="4"/>
  <c r="D167" i="4"/>
  <c r="D168" i="4"/>
  <c r="D174" i="4"/>
  <c r="D179" i="4"/>
  <c r="D180" i="4"/>
  <c r="D181" i="4"/>
  <c r="D184" i="4"/>
  <c r="D185" i="4"/>
  <c r="D186" i="4"/>
  <c r="D187" i="4"/>
  <c r="D188" i="4"/>
  <c r="D189" i="4"/>
  <c r="D191" i="4"/>
  <c r="D192" i="4"/>
  <c r="D193" i="4"/>
  <c r="D194" i="4"/>
  <c r="D195" i="4"/>
  <c r="D196" i="4"/>
  <c r="D197" i="4"/>
  <c r="D198" i="4"/>
  <c r="D200" i="4"/>
  <c r="D201" i="4"/>
  <c r="D202" i="4"/>
  <c r="D203" i="4"/>
  <c r="D204" i="4"/>
  <c r="D206" i="4"/>
  <c r="D207" i="4"/>
  <c r="D217" i="4"/>
  <c r="D221" i="4"/>
  <c r="I35" i="11"/>
  <c r="G13" i="12"/>
  <c r="G14" i="12"/>
  <c r="G15" i="12"/>
  <c r="G16" i="12"/>
  <c r="AF16" i="12" s="1"/>
  <c r="G17" i="12"/>
  <c r="G18" i="12"/>
  <c r="AA18" i="12" s="1"/>
  <c r="AF18" i="12" s="1"/>
  <c r="G19" i="12"/>
  <c r="AA19" i="12" s="1"/>
  <c r="AF19" i="12" s="1"/>
  <c r="G20" i="12"/>
  <c r="G21" i="12"/>
  <c r="AF21" i="12" s="1"/>
  <c r="G22" i="12"/>
  <c r="G24" i="12"/>
  <c r="G26" i="12"/>
  <c r="G27" i="12" s="1"/>
  <c r="G12" i="12"/>
  <c r="B13" i="13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4" i="13" s="1"/>
  <c r="B35" i="13" s="1"/>
  <c r="B36" i="13" s="1"/>
  <c r="B37" i="13" s="1"/>
  <c r="B38" i="13" s="1"/>
  <c r="B39" i="13" s="1"/>
  <c r="B40" i="13" s="1"/>
  <c r="B41" i="13" s="1"/>
  <c r="B42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H33" i="10"/>
  <c r="J33" i="10" s="1"/>
  <c r="L33" i="10" s="1"/>
  <c r="N33" i="10" s="1"/>
  <c r="P33" i="10" s="1"/>
  <c r="R33" i="10" s="1"/>
  <c r="T33" i="10" s="1"/>
  <c r="V33" i="10" s="1"/>
  <c r="X33" i="10" s="1"/>
  <c r="Z33" i="10" s="1"/>
  <c r="AB33" i="10" s="1"/>
  <c r="AD33" i="10" s="1"/>
  <c r="F33" i="10"/>
  <c r="G33" i="10" s="1"/>
  <c r="H18" i="10"/>
  <c r="J18" i="10" s="1"/>
  <c r="L18" i="10" s="1"/>
  <c r="N18" i="10" s="1"/>
  <c r="J15" i="10"/>
  <c r="L15" i="10" s="1"/>
  <c r="N15" i="10" s="1"/>
  <c r="P15" i="10" s="1"/>
  <c r="R15" i="10" s="1"/>
  <c r="T15" i="10" s="1"/>
  <c r="V15" i="10" s="1"/>
  <c r="X15" i="10" s="1"/>
  <c r="Z15" i="10" s="1"/>
  <c r="AB15" i="10" s="1"/>
  <c r="AD15" i="10" s="1"/>
  <c r="G13" i="9"/>
  <c r="AA13" i="9" s="1"/>
  <c r="AF13" i="9" s="1"/>
  <c r="G12" i="9"/>
  <c r="AA12" i="9" s="1"/>
  <c r="AF12" i="9" s="1"/>
  <c r="G10" i="9"/>
  <c r="G30" i="10"/>
  <c r="F18" i="10"/>
  <c r="G18" i="10" s="1"/>
  <c r="I18" i="10" s="1"/>
  <c r="K18" i="10" s="1"/>
  <c r="M18" i="10" s="1"/>
  <c r="O18" i="10" s="1"/>
  <c r="I27" i="8"/>
  <c r="G14" i="9" l="1"/>
  <c r="AA10" i="9"/>
  <c r="AF26" i="12"/>
  <c r="AF15" i="12"/>
  <c r="AA15" i="12"/>
  <c r="AA24" i="12"/>
  <c r="AF24" i="12" s="1"/>
  <c r="AA14" i="12"/>
  <c r="AF14" i="12" s="1"/>
  <c r="AA13" i="12"/>
  <c r="AF13" i="12" s="1"/>
  <c r="AA17" i="12"/>
  <c r="AF17" i="12" s="1"/>
  <c r="AA20" i="12"/>
  <c r="AF20" i="12" s="1"/>
  <c r="U57" i="13"/>
  <c r="K15" i="10"/>
  <c r="M15" i="10" s="1"/>
  <c r="O15" i="10" s="1"/>
  <c r="Q15" i="10" s="1"/>
  <c r="S15" i="10" s="1"/>
  <c r="U15" i="10" s="1"/>
  <c r="W15" i="10" s="1"/>
  <c r="Y15" i="10" s="1"/>
  <c r="AA15" i="10" s="1"/>
  <c r="AC15" i="10" s="1"/>
  <c r="AE15" i="10" s="1"/>
  <c r="I33" i="10"/>
  <c r="K33" i="10" s="1"/>
  <c r="M33" i="10" s="1"/>
  <c r="O33" i="10" s="1"/>
  <c r="Q33" i="10" s="1"/>
  <c r="S33" i="10" s="1"/>
  <c r="U33" i="10" s="1"/>
  <c r="W33" i="10" s="1"/>
  <c r="Y33" i="10" s="1"/>
  <c r="AA33" i="10" s="1"/>
  <c r="AA57" i="13"/>
  <c r="J30" i="10"/>
  <c r="L30" i="10" s="1"/>
  <c r="P30" i="10" s="1"/>
  <c r="AF10" i="5"/>
  <c r="O15" i="5"/>
  <c r="L14" i="10"/>
  <c r="N14" i="10" s="1"/>
  <c r="P14" i="10" s="1"/>
  <c r="R14" i="10" s="1"/>
  <c r="T14" i="10" s="1"/>
  <c r="V14" i="10" s="1"/>
  <c r="X14" i="10" s="1"/>
  <c r="Z14" i="10" s="1"/>
  <c r="AB14" i="10" s="1"/>
  <c r="AC35" i="11"/>
  <c r="T12" i="12"/>
  <c r="K30" i="10"/>
  <c r="Q18" i="10"/>
  <c r="S18" i="10"/>
  <c r="U18" i="10" s="1"/>
  <c r="W18" i="10" s="1"/>
  <c r="Y18" i="10" s="1"/>
  <c r="AA18" i="10" s="1"/>
  <c r="AC18" i="10" s="1"/>
  <c r="AE18" i="10" s="1"/>
  <c r="R18" i="10"/>
  <c r="T18" i="10" s="1"/>
  <c r="V18" i="10" s="1"/>
  <c r="X18" i="10" s="1"/>
  <c r="Z18" i="10" s="1"/>
  <c r="AB18" i="10" s="1"/>
  <c r="AD18" i="10" s="1"/>
  <c r="P18" i="10"/>
  <c r="AF10" i="9" l="1"/>
  <c r="U12" i="12"/>
  <c r="AA12" i="12" s="1"/>
  <c r="Z12" i="12"/>
  <c r="I15" i="5"/>
  <c r="I13" i="1" s="1"/>
  <c r="U15" i="5"/>
  <c r="I57" i="13"/>
  <c r="AD14" i="10"/>
  <c r="R30" i="10"/>
  <c r="V30" i="10" s="1"/>
  <c r="X30" i="10" s="1"/>
  <c r="Z30" i="10" s="1"/>
  <c r="AB30" i="10" s="1"/>
  <c r="AC33" i="10"/>
  <c r="AE33" i="10" s="1"/>
  <c r="K14" i="10"/>
  <c r="I27" i="12"/>
  <c r="M30" i="10"/>
  <c r="AF14" i="9" l="1"/>
  <c r="AA15" i="5"/>
  <c r="AF12" i="12"/>
  <c r="AF58" i="13"/>
  <c r="AD30" i="10"/>
  <c r="M14" i="10"/>
  <c r="O27" i="12"/>
  <c r="I14" i="1" l="1"/>
  <c r="K14" i="1"/>
  <c r="O14" i="10"/>
  <c r="Q14" i="10" s="1"/>
  <c r="U27" i="12"/>
  <c r="Q30" i="10"/>
  <c r="AF13" i="1" l="1"/>
  <c r="S14" i="1"/>
  <c r="Q14" i="1"/>
  <c r="S30" i="10"/>
  <c r="S14" i="10"/>
  <c r="Y14" i="1" l="1"/>
  <c r="W14" i="1"/>
  <c r="AA27" i="12"/>
  <c r="AF27" i="12" s="1"/>
  <c r="U14" i="10"/>
  <c r="AE14" i="1" l="1"/>
  <c r="AC14" i="1"/>
  <c r="W30" i="10"/>
  <c r="W14" i="10"/>
  <c r="AF28" i="12" l="1"/>
  <c r="Y14" i="10"/>
  <c r="Y30" i="10"/>
  <c r="AA30" i="10" s="1"/>
  <c r="AC30" i="10" l="1"/>
  <c r="AA14" i="10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C14" i="10" l="1"/>
  <c r="AE14" i="10" s="1"/>
  <c r="AE30" i="10"/>
  <c r="AF59" i="13" l="1"/>
  <c r="AF57" i="13" l="1"/>
  <c r="M14" i="1" l="1"/>
  <c r="H15" i="1" l="1"/>
  <c r="Z15" i="1" l="1"/>
  <c r="T15" i="1"/>
  <c r="AF14" i="1"/>
  <c r="AF11" i="1"/>
  <c r="AF16" i="1" l="1"/>
</calcChain>
</file>

<file path=xl/sharedStrings.xml><?xml version="1.0" encoding="utf-8"?>
<sst xmlns="http://schemas.openxmlformats.org/spreadsheetml/2006/main" count="2842" uniqueCount="852">
  <si>
    <t>PROJECT PROCUREMENT MANAGEMENT PLAN (PPMP)</t>
  </si>
  <si>
    <t>Office of the Municipal Engineer</t>
  </si>
  <si>
    <t>Matalam, Cotabato</t>
  </si>
  <si>
    <t>CODE</t>
  </si>
  <si>
    <t>GENERAL DESCRIPTION</t>
  </si>
  <si>
    <t>QUANTITY/SIZE</t>
  </si>
  <si>
    <t>ESTIMATED BUDGET</t>
  </si>
  <si>
    <t>QTY</t>
  </si>
  <si>
    <t>AMT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</si>
  <si>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</si>
  <si>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</si>
  <si>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</si>
  <si>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</si>
  <si>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</si>
  <si>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</si>
  <si>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</si>
  <si>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</si>
  <si>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</si>
  <si>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</si>
  <si>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</si>
  <si>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</si>
  <si>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 C H E D U L E   /   M I L E S T O N E    A C T I V I T I E S</t>
  </si>
  <si>
    <t>END -USER : Office of the Municipal Engineer/ ORLANDO M. VERSOLA, CE,MPA</t>
  </si>
  <si>
    <t>Prepared by:</t>
  </si>
  <si>
    <t>ALELI A. ARCONADO, CE</t>
  </si>
  <si>
    <t>ORLANDO M. VERSOLA, CE, MPA</t>
  </si>
  <si>
    <t>Broom, soft (Tambo)</t>
  </si>
  <si>
    <t>Broom, stick (tingting)</t>
  </si>
  <si>
    <t>Disinfectant Spray, 340 grms.</t>
  </si>
  <si>
    <t>Dust pan, plastic w/ handle base</t>
  </si>
  <si>
    <t>Toilet bowls urinall cleaner, 900ml</t>
  </si>
  <si>
    <t>Oil # 40</t>
  </si>
  <si>
    <t>Oil # 10</t>
  </si>
  <si>
    <t>Oil # 30</t>
  </si>
  <si>
    <t>Oil # 90</t>
  </si>
  <si>
    <t>Oil # 140</t>
  </si>
  <si>
    <t>Grease</t>
  </si>
  <si>
    <t>Coolant</t>
  </si>
  <si>
    <t>Brake fliud</t>
  </si>
  <si>
    <t>ATF</t>
  </si>
  <si>
    <t>Oil Treatment</t>
  </si>
  <si>
    <t>Diesel Fuel</t>
  </si>
  <si>
    <t>Gasoline Fuel</t>
  </si>
  <si>
    <t>Nylon (Grass cutter)</t>
  </si>
  <si>
    <t>Zonrox</t>
  </si>
  <si>
    <t>Electrical wire #12</t>
  </si>
  <si>
    <t>Electrical wire #14</t>
  </si>
  <si>
    <t>Bulb-25W</t>
  </si>
  <si>
    <t>Bulb-50W</t>
  </si>
  <si>
    <t>Hydraulic Hose</t>
  </si>
  <si>
    <t>Battery (21 Plates)</t>
  </si>
  <si>
    <t>Battery (17 Plates)</t>
  </si>
  <si>
    <t>Battery (11 Plates)</t>
  </si>
  <si>
    <t>Transmission Hose</t>
  </si>
  <si>
    <t>Cross Joint (H.E.)</t>
  </si>
  <si>
    <t>Air Cleaner (H.E.)</t>
  </si>
  <si>
    <t>Spring</t>
  </si>
  <si>
    <t>Interior</t>
  </si>
  <si>
    <t>Flap</t>
  </si>
  <si>
    <t>Grease Gun</t>
  </si>
  <si>
    <t>Spurk Plug</t>
  </si>
  <si>
    <t>2T</t>
  </si>
  <si>
    <t>Battery Terminal</t>
  </si>
  <si>
    <t>Gear Oil</t>
  </si>
  <si>
    <t>Fun Belt</t>
  </si>
  <si>
    <t>V. Belt</t>
  </si>
  <si>
    <t>Serpin Lock</t>
  </si>
  <si>
    <t>ANNUAL PROCUREMENT PLAN FOR FY 2014</t>
  </si>
  <si>
    <t>LOCAL GOVERNMENT UNIT OF MATALAM</t>
  </si>
  <si>
    <t>CODE (PAP)</t>
  </si>
  <si>
    <t>Procurement Program/Project</t>
  </si>
  <si>
    <t>PMO/ End User</t>
  </si>
  <si>
    <t>Mode of Procurement</t>
  </si>
  <si>
    <t>Pre-Procurement Conference</t>
  </si>
  <si>
    <t>ITB</t>
  </si>
  <si>
    <t>Eligibility Check</t>
  </si>
  <si>
    <t>Opening of Bids</t>
  </si>
  <si>
    <t>Bid Evaluation</t>
  </si>
  <si>
    <t>Post-Qua</t>
  </si>
  <si>
    <t>NOA</t>
  </si>
  <si>
    <t>NTP</t>
  </si>
  <si>
    <t>Delivery/Completion</t>
  </si>
  <si>
    <t>Contract Signing</t>
  </si>
  <si>
    <t>Acceptance/Turn-over</t>
  </si>
  <si>
    <t>Source of Funds</t>
  </si>
  <si>
    <t>Total</t>
  </si>
  <si>
    <t>MOOE</t>
  </si>
  <si>
    <t>CO</t>
  </si>
  <si>
    <t>Remarks ( brief description of P/P)</t>
  </si>
  <si>
    <t>SCHEDULE FOR EACH PROCUREMENT ACTIVITY</t>
  </si>
  <si>
    <t>ESTIMATED BUDGET ( Php)</t>
  </si>
  <si>
    <t>Recommended by:</t>
  </si>
  <si>
    <t>Approved by:</t>
  </si>
  <si>
    <t>OSCAR M. VALDEVIESO</t>
  </si>
  <si>
    <t>Municipal Engineer/BAC Chairman</t>
  </si>
  <si>
    <t>Engineer - I/BAC Secretariat</t>
  </si>
  <si>
    <t>Municipal Mayor/ HOPE</t>
  </si>
  <si>
    <t>Grader Tire (14.00 x 24.00)</t>
  </si>
  <si>
    <t>Payloader Tire (17.50 x 25.00)</t>
  </si>
  <si>
    <t>Dumptruck Tire (10.00 x 20.00)</t>
  </si>
  <si>
    <t>DumptruckTire (9.00 x 20.00)</t>
  </si>
  <si>
    <t>Pick-upTire (30X9.50 x 15.00)</t>
  </si>
  <si>
    <t>Ambulance Tire ( 195x70x15)</t>
  </si>
  <si>
    <t>Backhoe  Tire ( 8.25x20)</t>
  </si>
  <si>
    <t>NO.</t>
  </si>
  <si>
    <t>SPECIFICATION/ ITEM NAME</t>
  </si>
  <si>
    <t>UNIT</t>
  </si>
  <si>
    <t>UNIT PRICE</t>
  </si>
  <si>
    <t>ACETATE,0.075mm(gauge#3)</t>
  </si>
  <si>
    <t>AIRPOT, electric</t>
  </si>
  <si>
    <t>ALCOHOL, 68%-72% ethanol(ethyl)</t>
  </si>
  <si>
    <t>BALLAST, 18 watts</t>
  </si>
  <si>
    <t>BALLAST,36 watts</t>
  </si>
  <si>
    <t>BATTERY, dry cell,AA</t>
  </si>
  <si>
    <t>BATTERY, dry cell, D</t>
  </si>
  <si>
    <t>BATTERY, dry cell, size AA</t>
  </si>
  <si>
    <t>BROOM, soft(tambo)</t>
  </si>
  <si>
    <t>BULB, incandescent, 100 watts</t>
  </si>
  <si>
    <t>CALCULATOR, desktop type, compact</t>
  </si>
  <si>
    <t>CALCULATOR, mini- printing type</t>
  </si>
  <si>
    <t>CALCULATOR, printing, heavy duty, ribbon type printer</t>
  </si>
  <si>
    <t>CALCULATOR, scientific</t>
  </si>
  <si>
    <t>CARBON FILM, polyethylene, 216mm x 330 mm</t>
  </si>
  <si>
    <t>CARBON FILM, polyethylene, 210mm x 297 mm</t>
  </si>
  <si>
    <t>CARTOLINA, blue 20pcs/pack</t>
  </si>
  <si>
    <t>CARTOLINA, green 20 pcs/pack</t>
  </si>
  <si>
    <t>CARTOLINA, orange 20 pcs/pack</t>
  </si>
  <si>
    <t>CARTOLINA, red 20 pcs/pack</t>
  </si>
  <si>
    <t>CARTOLINA, white</t>
  </si>
  <si>
    <t>CARTOLINA, yellow 20 pcs/pack</t>
  </si>
  <si>
    <t>CHAIR, monobloc, biege</t>
  </si>
  <si>
    <t>CHAIR, monobloc, white</t>
  </si>
  <si>
    <t>CHALK, molded, white</t>
  </si>
  <si>
    <t>CLEANER, toilet bowl and urinal</t>
  </si>
  <si>
    <t>CLEANSER (SCOURING) POWDER</t>
  </si>
  <si>
    <t>CLEARBOOK, A4 size</t>
  </si>
  <si>
    <t>NOTE:</t>
  </si>
  <si>
    <t xml:space="preserve">please submit your Company Profile and Documents CY 2014 for Prequalification and Registration. </t>
  </si>
  <si>
    <t xml:space="preserve">          If you intend to join the Supply and Delivery of Materials/Office Supplies in the Municipality,</t>
  </si>
  <si>
    <t xml:space="preserve">         For further information, please refer to Engr. Aleli A. Arconado at  Engineering Office, Matalam, Cotabato.</t>
  </si>
  <si>
    <t>CLEARBOOK, legal size</t>
  </si>
  <si>
    <t>CLIP, backfold, 19mm</t>
  </si>
  <si>
    <t>CLIP, backfold, 25mm</t>
  </si>
  <si>
    <t>CLIP, backfold, 32mm</t>
  </si>
  <si>
    <t>CLIP, backfold, 50mm</t>
  </si>
  <si>
    <t>CLIP, bulldog</t>
  </si>
  <si>
    <t>COLUMNAR PAD, 14 columns</t>
  </si>
  <si>
    <t>COLUMNAR PAD, 16 columns</t>
  </si>
  <si>
    <t>COLUMNAR PAD, 18 columns</t>
  </si>
  <si>
    <t>COLUMNAR PAD, 4 columns</t>
  </si>
  <si>
    <t>COMPACT DISC RECORDABLE (CD-R)</t>
  </si>
  <si>
    <t>COMPACT DISC REWRITABLE (CD-RW)</t>
  </si>
  <si>
    <t>COMPUTER CONTINOUS FORMS, 1 ply, 241 mm x 280 mm</t>
  </si>
  <si>
    <t>COMPUTER CONTINOUS FORMS, 1 ply, 280 mm x 378 mm(11"x14-7/8")</t>
  </si>
  <si>
    <t>COMPUTER CONTINOUS FORMS, 2ply, 280 mm x 241 mm (11"x9-1/2")</t>
  </si>
  <si>
    <t>COMPUTER CONTINOUS FORMS, 2ply, 280 mm x 378 mm (11"x14-7/8")</t>
  </si>
  <si>
    <t>COMPUTER CONTINOUS FORMS, 3ply, 280 mm x 241 mm (11" x 9-1/2")</t>
  </si>
  <si>
    <t>COMPUTER CONTINOUS FORMS, 3ply, 280 mm x 378mm (11" x 14-7/8")</t>
  </si>
  <si>
    <t>CORRECTION TAPE</t>
  </si>
  <si>
    <t>CUTTER BLADE, for heavy duty cutter</t>
  </si>
  <si>
    <t>CUTTER, for general purpose</t>
  </si>
  <si>
    <t>DATA FILE BOX, 125 mm x 230 mm x 400 mm min.</t>
  </si>
  <si>
    <t>DATA FOLDER , 75 mm x 230 mm x 380 mm min.</t>
  </si>
  <si>
    <t>DATING AND STAMPING MACHINE</t>
  </si>
  <si>
    <t>DETERGENT BAR</t>
  </si>
  <si>
    <t>DETERGENT POWDER</t>
  </si>
  <si>
    <t>DISINFECTANT SPRAY</t>
  </si>
  <si>
    <t>DISKETTE STORAGE CASE for 3.5</t>
  </si>
  <si>
    <t>DUST PAN, non-rigid plastic</t>
  </si>
  <si>
    <t>DVD RECORDABLE</t>
  </si>
  <si>
    <t>EDP BINDER, TB, for 11" x 9-1/2" CCF</t>
  </si>
  <si>
    <t>EDP BINDER, TB, for 11" x 14-7/8" CCF</t>
  </si>
  <si>
    <t>ELECTRIC FAN, ceiling orbit type</t>
  </si>
  <si>
    <t>ELECTRIC FAN, industrial ground type</t>
  </si>
  <si>
    <t>ELECTRIC FAN, wall type</t>
  </si>
  <si>
    <t>ELECTRIC FAN, with stand</t>
  </si>
  <si>
    <t>ENVELOPE, documentary, 254 mm x 381 mm</t>
  </si>
  <si>
    <t>ENVELOPE, documentary, for A4 size</t>
  </si>
  <si>
    <t>ENVELOPE, expanding, plastic</t>
  </si>
  <si>
    <t>ENVELOPE, mailing, white, with glassine/plastic window</t>
  </si>
  <si>
    <t>ERASER, for blackboard/whiteboard</t>
  </si>
  <si>
    <t>ERASER, plastic or rubber</t>
  </si>
  <si>
    <t>EXTERNAL HARD DRIVE, 1TB</t>
  </si>
  <si>
    <t>PIECE</t>
  </si>
  <si>
    <t>BOX</t>
  </si>
  <si>
    <t>TUBE</t>
  </si>
  <si>
    <t>BAR</t>
  </si>
  <si>
    <t>POUCH</t>
  </si>
  <si>
    <t>CAN</t>
  </si>
  <si>
    <t>ROLL</t>
  </si>
  <si>
    <t>BOTTLE</t>
  </si>
  <si>
    <t>PACK</t>
  </si>
  <si>
    <t>CANISTER</t>
  </si>
  <si>
    <t>PAD</t>
  </si>
  <si>
    <t>ENVELOPE,  expanding, legal size</t>
  </si>
  <si>
    <t>ENVELOPE, mailing white</t>
  </si>
  <si>
    <t>EXTERNAL HARD DRIVE, 500 GB</t>
  </si>
  <si>
    <t>FASCIMILE MACHINE</t>
  </si>
  <si>
    <t>FASTENER, for paper</t>
  </si>
  <si>
    <t>FILE ORGANIZER, expanding, plastic, legal</t>
  </si>
  <si>
    <t>FLASH DRIVE, 16 GB capacity</t>
  </si>
  <si>
    <t>FLOOR WAX, liquid type, water based, T.G.</t>
  </si>
  <si>
    <t>FLOOR WAX, plastic type, natural</t>
  </si>
  <si>
    <t>FLOOR WAX, paste type red</t>
  </si>
  <si>
    <t>FLOURESCENT LAMP, 18watts</t>
  </si>
  <si>
    <t>FLOURESCENT LAMP, 36watts</t>
  </si>
  <si>
    <t>FLOURESCENT LIGHTING FIXTURE, 1 X 18 W/20W</t>
  </si>
  <si>
    <t>FLOURESCENT LIGHTING FIXTURE, 1 X 36 W/40W</t>
  </si>
  <si>
    <t>FOLDER, fancy, for A4 size paper/document</t>
  </si>
  <si>
    <t>FOLDER, fancy, for legal size paper/document</t>
  </si>
  <si>
    <t>FOLDER, pressboard, legal</t>
  </si>
  <si>
    <t>FOLDER, tagboard, A4 size</t>
  </si>
  <si>
    <t>FOLDER, tagboard/carrier board, legal</t>
  </si>
  <si>
    <t>FURNITURE CLEANER</t>
  </si>
  <si>
    <t>FUSE, 30 amperes</t>
  </si>
  <si>
    <t>FUSE, 60 amperes</t>
  </si>
  <si>
    <t>GLUE, all purpose, 200 grams</t>
  </si>
  <si>
    <t>HANDBOOK ON PHILIPPINE GOVERNMENT PROCUREMENT (6th Edition)</t>
  </si>
  <si>
    <t>ILLUSTRATION BOARD, 760mm x 1000mm</t>
  </si>
  <si>
    <t>INDEX CARD BOX, for 127mm x 203mm(5" x 8")index cards</t>
  </si>
  <si>
    <t>INDEX CARD, ruled both sides, 127mm x 203 mm</t>
  </si>
  <si>
    <t>INDEX CARD BOX, for 3" x 5" index cards</t>
  </si>
  <si>
    <t>INDEX TAB, transparent self-adhesive</t>
  </si>
  <si>
    <t>INK CARTRIDGE, Hewlett Packard Part No.(704)CN692AA,black)</t>
  </si>
  <si>
    <t>INK CARTRIDGE, Hewlette Packard Part No. 60(CC643WA)</t>
  </si>
  <si>
    <t>INK CARTRIDGE, Hewlette Packard Part No.CC640WA(HP60)</t>
  </si>
  <si>
    <t>INK CARTRIDGE, Hewlette Packard Part No. CD887AA(#703),black</t>
  </si>
  <si>
    <t>INK CARTRIDGE, Hewlette Packard Part No. CD888AA(#703),tricolor</t>
  </si>
  <si>
    <t>INK CARTRIDGE, Hewlette Packard Part No. CN693AA(#704),tricolor</t>
  </si>
  <si>
    <t>CONTAINER</t>
  </si>
  <si>
    <t>SET</t>
  </si>
  <si>
    <t>JAR</t>
  </si>
  <si>
    <t>BOOKLET</t>
  </si>
  <si>
    <t>CART</t>
  </si>
  <si>
    <t>INK CARTRIDGE,HP Part No. 51645AA(HP45)</t>
  </si>
  <si>
    <t>INK CARTRIDGE,HP Part No. C1823A(HP23)</t>
  </si>
  <si>
    <t>INK CARTRIDGE,HP Part No. C6578DA(HP78)</t>
  </si>
  <si>
    <t>INK CARTRIDGE,HP Part No. C6615DA(HP15)</t>
  </si>
  <si>
    <t>INK CARTRIDGE,HP Part No. C6625AA(HP17)</t>
  </si>
  <si>
    <t>INK CARTRIDGE,HP Part No. C8727AA(HP27)</t>
  </si>
  <si>
    <t>INK CARTRIDGE,HP Part No. C9351AA(HP21)</t>
  </si>
  <si>
    <t>INK CARTRIDGE,HP Part No. C9352AA(HP22)</t>
  </si>
  <si>
    <t>INK CARTRIDGE,HP Part No. Q8893AA(C8728AA)(HP28)</t>
  </si>
  <si>
    <t>INK CARTRIDGE,Lexmark # 27,Part No. 10NO227</t>
  </si>
  <si>
    <t>INK CARTRIDGE,Lexmark # 17,Part No. 10NO217</t>
  </si>
  <si>
    <t>INSECTICIDE</t>
  </si>
  <si>
    <t>LEAD, for mechanical pencil</t>
  </si>
  <si>
    <t>MAGAZINE FILE BOX,110mmx220mmx265mm(large)</t>
  </si>
  <si>
    <t>MAGAZINE FILE BOX,112mmx200mmx240mm(medium)</t>
  </si>
  <si>
    <t>MAP PIN, round head</t>
  </si>
  <si>
    <t>MARKER, flourescent</t>
  </si>
  <si>
    <t>MARKER, permanent, black</t>
  </si>
  <si>
    <t>MARKER, permanent, blue</t>
  </si>
  <si>
    <t>MARKER, permanent, red</t>
  </si>
  <si>
    <t>MARKING PEN, for transparency</t>
  </si>
  <si>
    <t>MARKING PEN, for Whiteboard, black</t>
  </si>
  <si>
    <t>MARKING PEN, for Whiteboard, blue</t>
  </si>
  <si>
    <t>MARKING PEN, for whiteboard, red</t>
  </si>
  <si>
    <t>MOPHANDLE WITH MOPHEAD</t>
  </si>
  <si>
    <t>MOPHANDLE, heavy duty</t>
  </si>
  <si>
    <t>MOPHEAD, made of rayon</t>
  </si>
  <si>
    <t>NOTE PAD, 3"x3"</t>
  </si>
  <si>
    <t>NOTE PAD, 75mm x 100mm,3"x4"</t>
  </si>
  <si>
    <t>NOTEBOOK, stenographer</t>
  </si>
  <si>
    <t>PAD PAPER, ruled</t>
  </si>
  <si>
    <t>PAPER CLIP, 32mm min.</t>
  </si>
  <si>
    <t>PAPER CLIP, jumbo,48mm min.</t>
  </si>
  <si>
    <t>PAPER PUNCHER, heavy duty</t>
  </si>
  <si>
    <t>PAPER, bond,Premium Grade, 210mmx297mm,A4</t>
  </si>
  <si>
    <t>PAPER, bond, Premium Grade, legal size</t>
  </si>
  <si>
    <t>CASE</t>
  </si>
  <si>
    <t>REAM</t>
  </si>
  <si>
    <t>PAPER, copy, for plain paper copier,216mm x 330mm, legal</t>
  </si>
  <si>
    <t>PAPER, copy, for plain paper copier,210mm x 297mm, A4</t>
  </si>
  <si>
    <t>PAPER, mimeograph, Groundwood, A4 size</t>
  </si>
  <si>
    <t>PAPER, mimeograph, Groundwood, legal size</t>
  </si>
  <si>
    <t>PAPER, mimeograph, Whitewove, 210mm x 297mm,A4</t>
  </si>
  <si>
    <t>PAPER, mimeograph, Whitewove, legal size</t>
  </si>
  <si>
    <t>PAPER, multicopy, 210mm x 297mm,A4</t>
  </si>
  <si>
    <t>PAPER, multicopy, legal size</t>
  </si>
  <si>
    <t>PAPER, onionskin,A4 size</t>
  </si>
  <si>
    <t>PAPER, thermal, 210mm x 30 meters</t>
  </si>
  <si>
    <t>PAPER, thermal, 216mm x 30 meters</t>
  </si>
  <si>
    <t>PENCIL SHARPENER, manual</t>
  </si>
  <si>
    <t>PENCIL, lead, with eraser</t>
  </si>
  <si>
    <t>PENCIL, mechanical, 0.5 mm</t>
  </si>
  <si>
    <t>PRINTER, Epson LX-300+II</t>
  </si>
  <si>
    <t>PRINTER, Impact DoT Matrix, Epson LQ-2190</t>
  </si>
  <si>
    <t>PUSH PIN, flat head type</t>
  </si>
  <si>
    <t>RADIO CASSETTE RECORDER</t>
  </si>
  <si>
    <t>RAGS</t>
  </si>
  <si>
    <t>RECORD BOOK, 300 pages</t>
  </si>
  <si>
    <t>RECORD BOOK, 500 pages</t>
  </si>
  <si>
    <t>RIBBON CARTRIDGE, Epson RN 7754</t>
  </si>
  <si>
    <t>RIBBON CARTRIDGE, Epson RN 8750</t>
  </si>
  <si>
    <t>RIBBON CARTRIDGE, Epson RN 8755</t>
  </si>
  <si>
    <t>RIBBON CARTRIDGE, Epson RN SO 15086</t>
  </si>
  <si>
    <t>RIBBON CARTRIDGE,for Fujitsu DL3850</t>
  </si>
  <si>
    <t>RIBBON, for manual typewriter</t>
  </si>
  <si>
    <t>RING BINDER, 12.7mmx1.12 meters,(1/2"x44")</t>
  </si>
  <si>
    <t>RING BINDER, 25mmx1.12 meters,(1"x44")</t>
  </si>
  <si>
    <t>RING BINDER, plastic,19mm x 1.12 meters,(3/4"x44")</t>
  </si>
  <si>
    <t>RING BINDER, plastic, 25mm x 1.12 meters,(10pcs/bundle)</t>
  </si>
  <si>
    <t>RUBBER BAND</t>
  </si>
  <si>
    <t>RULER, plastic, 300mm (12")</t>
  </si>
  <si>
    <t>RULER, plastic, flexible, 450mm (18")</t>
  </si>
  <si>
    <t>SCISSORS, 158mm min. length</t>
  </si>
  <si>
    <t>DOZEN</t>
  </si>
  <si>
    <t>KILO</t>
  </si>
  <si>
    <t>BOOK</t>
  </si>
  <si>
    <t>SPOOL</t>
  </si>
  <si>
    <t>BUNDLE</t>
  </si>
  <si>
    <t>PAIR</t>
  </si>
  <si>
    <t>SCOURING PAD</t>
  </si>
  <si>
    <t>SIGN PEN, black, liquid gel ink</t>
  </si>
  <si>
    <t>SIGN PEN, blue, liquid gel type</t>
  </si>
  <si>
    <t>SIGN PEN, red , liquid ink</t>
  </si>
  <si>
    <t>SOAP, bathroom, regular size</t>
  </si>
  <si>
    <t>STAMP PAD INK, purple or violet</t>
  </si>
  <si>
    <t>STAMP PAD , felt</t>
  </si>
  <si>
    <t>STAPLE REMOVER, plier-type</t>
  </si>
  <si>
    <t>STAPLE WIRE, standard</t>
  </si>
  <si>
    <t>STAPLER, standard type</t>
  </si>
  <si>
    <t>STARTER, 4-40 watts</t>
  </si>
  <si>
    <t>STENCIL INK, #217 , 400ml.</t>
  </si>
  <si>
    <t>STENCIL PAPER, ordinary</t>
  </si>
  <si>
    <t>TAPE DISPENSER, heavy duty</t>
  </si>
  <si>
    <t>TAPE , elctrical</t>
  </si>
  <si>
    <t>TAPE, for adding machine</t>
  </si>
  <si>
    <t>TAPE, for audio machine recorder</t>
  </si>
  <si>
    <t>TAPE, masking (1"), 24mm width</t>
  </si>
  <si>
    <t>TAPE, masking (2"), 48mm width</t>
  </si>
  <si>
    <t>TAPE, packaging, 48mm width</t>
  </si>
  <si>
    <t>TAPE, transparent (1"),24mm width</t>
  </si>
  <si>
    <t>TAPE, transparent (2"), 48mm width</t>
  </si>
  <si>
    <t>TIME CARD, FOR Amano Bundy Clock</t>
  </si>
  <si>
    <t>TOILET DEODORANT CAKE</t>
  </si>
  <si>
    <t>TOILET TISSUE PAPER</t>
  </si>
  <si>
    <t>TONER CART., HP C3903A</t>
  </si>
  <si>
    <t>TONER CART., HP C3906A/F</t>
  </si>
  <si>
    <t>TONER CART., HP Q2610A, for 2300s printer</t>
  </si>
  <si>
    <t>TONER CARTRIDGE, Hewlett Packard Part No. C4092A black</t>
  </si>
  <si>
    <t>TONER CARTRIDGE, Hewlett Packard Part No. CE285A (85A)</t>
  </si>
  <si>
    <t>TONER CARTRIDGE, Hewlett Packard Part No. Q2613X, black</t>
  </si>
  <si>
    <t>TONER CARTRIDGE, Hewlett Packard Part No. CB435A</t>
  </si>
  <si>
    <t>TONER CARTRIDGE, HP Part No. C4096A</t>
  </si>
  <si>
    <t>TONER CARTRIDGE, HP Part No. C7115A</t>
  </si>
  <si>
    <t>TONER CARTRIDGE, HP Part No. Q2612A</t>
  </si>
  <si>
    <t>TRANSPARENCY FILM, for colored presentation</t>
  </si>
  <si>
    <t>QUIRE</t>
  </si>
  <si>
    <t>TRANSPARENCY FILM, for OHP/PPC,A-4</t>
  </si>
  <si>
    <t>TRASHBAG, plastic</t>
  </si>
  <si>
    <t>TWINE, plastic</t>
  </si>
  <si>
    <t>WASTE BASKET, non-rigid plastic</t>
  </si>
  <si>
    <t>WIRELESS-N ROUTER, 300MBps</t>
  </si>
  <si>
    <t>WRAPPING PAPER</t>
  </si>
  <si>
    <t>LOCATION</t>
  </si>
  <si>
    <t>DURATION</t>
  </si>
  <si>
    <t>QUANTITY</t>
  </si>
  <si>
    <t>UNIT COST</t>
  </si>
  <si>
    <t>MAYOR'S GRANTS</t>
  </si>
  <si>
    <t>Office of the Municipal Mayor</t>
  </si>
  <si>
    <t>PROJECT PROCUREMENT MANAGEMENT PLAN (PPMP) -  ANNEX ___</t>
  </si>
  <si>
    <t>END -USER : Office of the Municipal Mayor/ HON. OSCAR M. VALDEVIESO</t>
  </si>
  <si>
    <t>1.0  TRAININGS AND SEMINARS</t>
  </si>
  <si>
    <t>1.1 Capability Building</t>
  </si>
  <si>
    <t>2.1.</t>
  </si>
  <si>
    <t>GENERAL DESCRIPTION                                                    ( Project Title)</t>
  </si>
  <si>
    <t>Repair/Impvt of Various Buildings &amp; Structures</t>
  </si>
  <si>
    <t>a.) Barangay Health Centers</t>
  </si>
  <si>
    <t>b.) Barangay Day Care Centers</t>
  </si>
  <si>
    <t>c.) Multi-Purpose Buildings</t>
  </si>
  <si>
    <t>d.) Solar Driers</t>
  </si>
  <si>
    <t>e.) School Buildings</t>
  </si>
  <si>
    <t>Rehabilitation of Various Farm tot Market Roads</t>
  </si>
  <si>
    <t xml:space="preserve">b) </t>
  </si>
  <si>
    <t xml:space="preserve">a.) Item 102 - </t>
  </si>
  <si>
    <t xml:space="preserve">b) item 103 - </t>
  </si>
  <si>
    <t xml:space="preserve">c.) item 104 - </t>
  </si>
  <si>
    <t>d.) item 105 -</t>
  </si>
  <si>
    <t xml:space="preserve">e.) item 200 - </t>
  </si>
  <si>
    <t xml:space="preserve">f.) item 201 - </t>
  </si>
  <si>
    <t>g.) item 311-</t>
  </si>
  <si>
    <t>h.) item 500 -</t>
  </si>
  <si>
    <t>i.) item 504 -</t>
  </si>
  <si>
    <t>j.) item 505-</t>
  </si>
  <si>
    <t>k.) item 506-</t>
  </si>
  <si>
    <t>Installation/Extension/Const'n of Water System</t>
  </si>
  <si>
    <t xml:space="preserve">b.) Spring Sourced </t>
  </si>
  <si>
    <t>f.) Box Culverts</t>
  </si>
  <si>
    <t>a.) Deep well sourced</t>
  </si>
  <si>
    <t>Fabric Conditioner</t>
  </si>
  <si>
    <t>a) Gasoline, oil and lubricants</t>
  </si>
  <si>
    <t>END -USER : Office of the Municipal Engineer /ORLANDO M. VERSOLA, CE,MPA</t>
  </si>
  <si>
    <t>60 CD</t>
  </si>
  <si>
    <t>unit</t>
  </si>
  <si>
    <t xml:space="preserve"> ITEM OF WORKS</t>
  </si>
  <si>
    <t>a)</t>
  </si>
  <si>
    <t>I -</t>
  </si>
  <si>
    <t>1)</t>
  </si>
  <si>
    <t>Masonry Works</t>
  </si>
  <si>
    <t>b)</t>
  </si>
  <si>
    <t>Carpentry Works</t>
  </si>
  <si>
    <t>Concrete Works</t>
  </si>
  <si>
    <t>c)</t>
  </si>
  <si>
    <t>d)</t>
  </si>
  <si>
    <t>Tinsmithry Works</t>
  </si>
  <si>
    <t>e)</t>
  </si>
  <si>
    <t>Doors and Windows</t>
  </si>
  <si>
    <t>Mun Hall Compound, Matalam, Cotabato</t>
  </si>
  <si>
    <t>f.)</t>
  </si>
  <si>
    <t>Civil Works</t>
  </si>
  <si>
    <t>g.)</t>
  </si>
  <si>
    <t>Electrical Works</t>
  </si>
  <si>
    <t>h.)</t>
  </si>
  <si>
    <t>Painting Works</t>
  </si>
  <si>
    <t>ITEM OF WORKS</t>
  </si>
  <si>
    <t>Sub - Total</t>
  </si>
  <si>
    <t xml:space="preserve">II - </t>
  </si>
  <si>
    <t>Grouted Riprap</t>
  </si>
  <si>
    <t>units</t>
  </si>
  <si>
    <t>lot</t>
  </si>
  <si>
    <t>Equipment Fuel and Rental</t>
  </si>
  <si>
    <t>Rentals</t>
  </si>
  <si>
    <t xml:space="preserve">Labor </t>
  </si>
  <si>
    <t xml:space="preserve">Laborer </t>
  </si>
  <si>
    <t>a.1</t>
  </si>
  <si>
    <t>b.1</t>
  </si>
  <si>
    <t>lots</t>
  </si>
  <si>
    <t>1.) Repair/ Maint of Roads, Highways &amp; Bridges</t>
  </si>
  <si>
    <t xml:space="preserve"> Fuel</t>
  </si>
  <si>
    <t>man - day</t>
  </si>
  <si>
    <t>ltrs</t>
  </si>
  <si>
    <t xml:space="preserve">Equipment Fuel </t>
  </si>
  <si>
    <t>LOT</t>
  </si>
  <si>
    <t xml:space="preserve"> Typewriter</t>
  </si>
  <si>
    <t>Computer Desktop</t>
  </si>
  <si>
    <t>Computer Laptop</t>
  </si>
  <si>
    <t>Gloves</t>
  </si>
  <si>
    <t>Boots</t>
  </si>
  <si>
    <t>Garbage Container</t>
  </si>
  <si>
    <t>Shovel</t>
  </si>
  <si>
    <t>Switch</t>
  </si>
  <si>
    <t>Convenience Outlet</t>
  </si>
  <si>
    <t>Starter</t>
  </si>
  <si>
    <t>Receptacles</t>
  </si>
  <si>
    <t>Empty Sacks</t>
  </si>
  <si>
    <t>Curtain</t>
  </si>
  <si>
    <t xml:space="preserve">Paints </t>
  </si>
  <si>
    <t>Paint Brush</t>
  </si>
  <si>
    <t>Paint Roller</t>
  </si>
  <si>
    <t>Hammer</t>
  </si>
  <si>
    <t>Assorted CWN</t>
  </si>
  <si>
    <t>Cutting Garden Tools</t>
  </si>
  <si>
    <t>PROJECT PROCUREMENT MANAGEMENT PLAN (PPMP) -  ANNEX 2</t>
  </si>
  <si>
    <t>PROJECT PROCUREMENT MANAGEMENT PLAN (PPMP) -  ANNEX 3</t>
  </si>
  <si>
    <t>box</t>
  </si>
  <si>
    <t>pack</t>
  </si>
  <si>
    <t>pcs</t>
  </si>
  <si>
    <t>gal</t>
  </si>
  <si>
    <t>kls</t>
  </si>
  <si>
    <t>cans</t>
  </si>
  <si>
    <t>qrts</t>
  </si>
  <si>
    <t>gals</t>
  </si>
  <si>
    <t>rolls</t>
  </si>
  <si>
    <t>bottle</t>
  </si>
  <si>
    <t>Mercury bulb</t>
  </si>
  <si>
    <t>Photo seal</t>
  </si>
  <si>
    <t>Sodium bulb</t>
  </si>
  <si>
    <t>Service drop wire</t>
  </si>
  <si>
    <t>Ignator</t>
  </si>
  <si>
    <t>Balast</t>
  </si>
  <si>
    <t>mtrs</t>
  </si>
  <si>
    <t>set</t>
  </si>
  <si>
    <t>Plow bolt with knot &amp; washer</t>
  </si>
  <si>
    <t>pairs</t>
  </si>
  <si>
    <t>g.) Community Stage</t>
  </si>
  <si>
    <t>2.0  PROJECTS</t>
  </si>
  <si>
    <t>PROGRAMS AND ACTIVITIES</t>
  </si>
  <si>
    <t>a.) Financial Assistance</t>
  </si>
  <si>
    <t>1.) Burial Assistance</t>
  </si>
  <si>
    <t>2.) Fiesta Celebrations</t>
  </si>
  <si>
    <t>3.) Organizations/Associations</t>
  </si>
  <si>
    <t xml:space="preserve">4.)Solicitations </t>
  </si>
  <si>
    <t>5.) School Programs &amp; Activities</t>
  </si>
  <si>
    <t>a.) Human Resource Programs &amp; Act</t>
  </si>
  <si>
    <t>b.) Various Trainings/Sem of different Offices</t>
  </si>
  <si>
    <t xml:space="preserve">Repair of Concrete Pavements </t>
  </si>
  <si>
    <t>TOTAL  ANNEX 12</t>
  </si>
  <si>
    <t>ENCODE PRICE</t>
  </si>
  <si>
    <t xml:space="preserve">P R I C E    L I S T  </t>
  </si>
  <si>
    <t>matalam school supply</t>
  </si>
  <si>
    <t>nhc</t>
  </si>
  <si>
    <t>lower price</t>
  </si>
  <si>
    <t>papershoppe</t>
  </si>
  <si>
    <t>Concrete/Steel  Works</t>
  </si>
  <si>
    <t>Detergent Powder,1000 grms.</t>
  </si>
  <si>
    <t>doz.</t>
  </si>
  <si>
    <t>Extension Wires</t>
  </si>
  <si>
    <t>Plumbing Works</t>
  </si>
  <si>
    <t>bot.</t>
  </si>
  <si>
    <t>Battery (13 Plates)</t>
  </si>
  <si>
    <t>Spark light</t>
  </si>
  <si>
    <t>Brake lining</t>
  </si>
  <si>
    <t>Anchor gauge</t>
  </si>
  <si>
    <t>Rubber cap</t>
  </si>
  <si>
    <t>Rubber boots</t>
  </si>
  <si>
    <t>pc</t>
  </si>
  <si>
    <t>Shock absorber</t>
  </si>
  <si>
    <t>Head light</t>
  </si>
  <si>
    <t>Swing arm w/ bushing (big)</t>
  </si>
  <si>
    <t>Hub bolt</t>
  </si>
  <si>
    <t>Bearing</t>
  </si>
  <si>
    <t>Center bolt</t>
  </si>
  <si>
    <t>Hand brake cable</t>
  </si>
  <si>
    <t>Drug link head</t>
  </si>
  <si>
    <t>Turn buckle</t>
  </si>
  <si>
    <t>Front axle</t>
  </si>
  <si>
    <t>Brake master</t>
  </si>
  <si>
    <t>X-joint</t>
  </si>
  <si>
    <t>Gasket maker</t>
  </si>
  <si>
    <t>Chemical hose</t>
  </si>
  <si>
    <t>ft</t>
  </si>
  <si>
    <t>Priming pump</t>
  </si>
  <si>
    <t>Jet packer gasket</t>
  </si>
  <si>
    <t>Pump belt alternator</t>
  </si>
  <si>
    <t>Oil seal steering</t>
  </si>
  <si>
    <t>Brake master kit</t>
  </si>
  <si>
    <t>Wheel cylinder</t>
  </si>
  <si>
    <t>King pin kit</t>
  </si>
  <si>
    <t>Steering shock</t>
  </si>
  <si>
    <t>Silicon gasket</t>
  </si>
  <si>
    <t>Hydraulic jack</t>
  </si>
  <si>
    <t>Clutch booster</t>
  </si>
  <si>
    <t>Bull joint</t>
  </si>
  <si>
    <t>Wheel knot</t>
  </si>
  <si>
    <t>Tire rod in</t>
  </si>
  <si>
    <t>Ear horn</t>
  </si>
  <si>
    <t>Temp. gauge (HE)</t>
  </si>
  <si>
    <t>Termostat</t>
  </si>
  <si>
    <t>Water pump seal kit</t>
  </si>
  <si>
    <t>Villamoid</t>
  </si>
  <si>
    <t>Voltage regulator</t>
  </si>
  <si>
    <t>Clutch booster assembly</t>
  </si>
  <si>
    <t>Battery cable</t>
  </si>
  <si>
    <t>Cross tire wrench</t>
  </si>
  <si>
    <t>Hose clamp orig</t>
  </si>
  <si>
    <t>Starter relay</t>
  </si>
  <si>
    <t>Horn</t>
  </si>
  <si>
    <t>Plain washer</t>
  </si>
  <si>
    <t>Piston brake</t>
  </si>
  <si>
    <t>Release valve repair kit</t>
  </si>
  <si>
    <t>Starter switch cilinoid</t>
  </si>
  <si>
    <t>Armature starter</t>
  </si>
  <si>
    <t>Tandem case bearing</t>
  </si>
  <si>
    <t>Brake chamber</t>
  </si>
  <si>
    <t>Exhaust brake</t>
  </si>
  <si>
    <t>CV-joint</t>
  </si>
  <si>
    <t>Hydrovac</t>
  </si>
  <si>
    <t>Fan blade</t>
  </si>
  <si>
    <t>Bolt w/ nut (10mm)</t>
  </si>
  <si>
    <t>Furnishing Works</t>
  </si>
  <si>
    <t>Tile Works</t>
  </si>
  <si>
    <t>Paints Color</t>
  </si>
  <si>
    <t>Roofing</t>
  </si>
  <si>
    <t>Transmission pump</t>
  </si>
  <si>
    <t>Gasoline</t>
  </si>
  <si>
    <t>Steel  Works</t>
  </si>
  <si>
    <t>120 CD</t>
  </si>
  <si>
    <t>d.)</t>
  </si>
  <si>
    <t>f)</t>
  </si>
  <si>
    <t>h)</t>
  </si>
  <si>
    <t>i.)</t>
  </si>
  <si>
    <t>j.)</t>
  </si>
  <si>
    <t>k.)</t>
  </si>
  <si>
    <t>Steel Works</t>
  </si>
  <si>
    <t>Battery Solution</t>
  </si>
  <si>
    <t>Fibra (big)</t>
  </si>
  <si>
    <t>Fibra Halfmoon</t>
  </si>
  <si>
    <t>Bearing (big)</t>
  </si>
  <si>
    <t>Bearing (small)</t>
  </si>
  <si>
    <t>Steel Cabinet</t>
  </si>
  <si>
    <t>Oil Seal ( DT)</t>
  </si>
  <si>
    <t>Propeler Fan</t>
  </si>
  <si>
    <t>O-ring (grader)</t>
  </si>
  <si>
    <t>O-ring (DT)</t>
  </si>
  <si>
    <t xml:space="preserve">Materials </t>
  </si>
  <si>
    <t>Repainting</t>
  </si>
  <si>
    <t>Rewiring</t>
  </si>
  <si>
    <t>Municipla/Barangay Roads</t>
  </si>
  <si>
    <t>2)</t>
  </si>
  <si>
    <t xml:space="preserve"> </t>
  </si>
  <si>
    <t>Concrete/Civil Works</t>
  </si>
  <si>
    <t>850 - ANNEX 8 - REPAIR AND MAINTENACE - OTHER PROPERTY EQUIPMENT</t>
  </si>
  <si>
    <t xml:space="preserve">Sub- Total - - - - - -- - </t>
  </si>
  <si>
    <t>ConstrucTion of Covered Court</t>
  </si>
  <si>
    <t>Oil,120ml.for typwritter</t>
  </si>
  <si>
    <t>Repair of Equipment/s</t>
  </si>
  <si>
    <t xml:space="preserve">Material </t>
  </si>
  <si>
    <t>b.2</t>
  </si>
  <si>
    <t xml:space="preserve">c) </t>
  </si>
  <si>
    <t>c.1</t>
  </si>
  <si>
    <t>REPAIR OF BOX CULVERTS/CANALS, SEPTIC VAULTS &amp; RAMPS</t>
  </si>
  <si>
    <t>1 lot</t>
  </si>
  <si>
    <t>Conrete Networks w/ embankment @ Mun Plaza</t>
  </si>
  <si>
    <t xml:space="preserve">Repair of Municipal Hall Building </t>
  </si>
  <si>
    <t>Tinsmithry/Steel Works</t>
  </si>
  <si>
    <t>ltrs.</t>
  </si>
  <si>
    <t xml:space="preserve">Air Freshener,spray </t>
  </si>
  <si>
    <t>Alcohol, spray</t>
  </si>
  <si>
    <t>Waste basket,non rigid</t>
  </si>
  <si>
    <t>Maphandle w/ mophead</t>
  </si>
  <si>
    <t>Flourescent lump-40W</t>
  </si>
  <si>
    <t>Flourescent lump-20W</t>
  </si>
  <si>
    <t>Electrical Tape (big)</t>
  </si>
  <si>
    <t>Pail(big)</t>
  </si>
  <si>
    <t>Knife</t>
  </si>
  <si>
    <t>Chopping board</t>
  </si>
  <si>
    <t>Cutting Edge w/ end bit</t>
  </si>
  <si>
    <t>U-bolt</t>
  </si>
  <si>
    <t>Propeller bolt</t>
  </si>
  <si>
    <t>track shoe bolt</t>
  </si>
  <si>
    <t>Oil filter (H.E)</t>
  </si>
  <si>
    <t>Oil filter (D.T.)</t>
  </si>
  <si>
    <t>Fuel filte (H.E)</t>
  </si>
  <si>
    <t>Fuel filter(D.T.)</t>
  </si>
  <si>
    <t xml:space="preserve">Fuel filter w/ water separator </t>
  </si>
  <si>
    <t>Hydraulic Filter(HE)</t>
  </si>
  <si>
    <t>Hydraulic filter (DT)</t>
  </si>
  <si>
    <t>Transmission Filter(HE)</t>
  </si>
  <si>
    <t>Cross Joint (DT)</t>
  </si>
  <si>
    <t>Cross joint bolt</t>
  </si>
  <si>
    <t>Oil seal  (HE)</t>
  </si>
  <si>
    <t>Oil seal (DT)</t>
  </si>
  <si>
    <t>Self loading Tire ( 11R x 22)</t>
  </si>
  <si>
    <t>Bucket teeth</t>
  </si>
  <si>
    <t>Spring pin</t>
  </si>
  <si>
    <t>Wiper blade</t>
  </si>
  <si>
    <t>Gasket crankcase</t>
  </si>
  <si>
    <t>Clutch lining</t>
  </si>
  <si>
    <t>Oil seal steering box</t>
  </si>
  <si>
    <t>Spring bushing</t>
  </si>
  <si>
    <t>Air cleaner elements</t>
  </si>
  <si>
    <t>Brake booster</t>
  </si>
  <si>
    <t>Pinion bearing</t>
  </si>
  <si>
    <t>Differential bearing</t>
  </si>
  <si>
    <t>Pinion Oil seal</t>
  </si>
  <si>
    <t>Trust bearing</t>
  </si>
  <si>
    <t>Release bearing</t>
  </si>
  <si>
    <t>Clutch pressure</t>
  </si>
  <si>
    <t>Center bearing</t>
  </si>
  <si>
    <t>Oil cylinder</t>
  </si>
  <si>
    <t>Spring hanger</t>
  </si>
  <si>
    <t>Clearance lamp</t>
  </si>
  <si>
    <t>Yolk (male,female)</t>
  </si>
  <si>
    <t>Brake hose</t>
  </si>
  <si>
    <t>Side mirror assembly</t>
  </si>
  <si>
    <t>Head light bulb</t>
  </si>
  <si>
    <t>Magnetic valve</t>
  </si>
  <si>
    <t>Magnetic switch</t>
  </si>
  <si>
    <t>release valve</t>
  </si>
  <si>
    <t>Pinion nut</t>
  </si>
  <si>
    <t>Cross joint propeller</t>
  </si>
  <si>
    <t>Cross joint drive wheel</t>
  </si>
  <si>
    <t>Steering box oil seal</t>
  </si>
  <si>
    <t>Alternator bearing</t>
  </si>
  <si>
    <t>Alternator Assembly</t>
  </si>
  <si>
    <t>Starter Bearing</t>
  </si>
  <si>
    <t>Starter brush</t>
  </si>
  <si>
    <t>Repair kit</t>
  </si>
  <si>
    <t>wheel rim</t>
  </si>
  <si>
    <t>Axle</t>
  </si>
  <si>
    <t>Leaning pin</t>
  </si>
  <si>
    <t>Center pin</t>
  </si>
  <si>
    <t>Cable clutch</t>
  </si>
  <si>
    <t>Accelerator cable</t>
  </si>
  <si>
    <t>Hydraulic pump(HE)</t>
  </si>
  <si>
    <t>Moldboard guide</t>
  </si>
  <si>
    <t>Tie rod end</t>
  </si>
  <si>
    <t>Flaw bolt</t>
  </si>
  <si>
    <t>5-02-13-050 (ANNEX 6 - REPAIR AND MAINTENANCE  OF MACHINERY AND EQUIPMENT)</t>
  </si>
  <si>
    <t>PROJECT PROCUREMENT MANAGEMENT PLAN (PPMP) -  ANNEX  7</t>
  </si>
  <si>
    <t>AMOUNT BROUGHT - - -  -</t>
  </si>
  <si>
    <t>AMOUNT FORWARDED</t>
  </si>
  <si>
    <t xml:space="preserve">AMOUNT FORWARDED - - - - </t>
  </si>
  <si>
    <t>TOTAL AMOUNT - - -</t>
  </si>
  <si>
    <t>TOTAL AMOUNT</t>
  </si>
  <si>
    <t>Garbage Compactor  (8.25 x 16)</t>
  </si>
  <si>
    <t>ml</t>
  </si>
  <si>
    <t>5-02-03-990 (ANNEX 3 - OTHER SUPPLIES AND MATERIALS EXPENSES)</t>
  </si>
  <si>
    <t>2 - REPAIR AND MAINTENACE - PARKS, PLAZA &amp; MEMORIAL</t>
  </si>
  <si>
    <t>1.) Repair of Concrete Benches and Beautification of Mun. Plaza</t>
  </si>
  <si>
    <t>5-02-13-030-( ANNEX 4 - REPAIR AND MAINTENANCE - INFRASTRUCTURE ASSETS)</t>
  </si>
  <si>
    <t>PROJECT PROCUREMENT MANAGEMENT PLAN (PPMP) -  ANNEX  4</t>
  </si>
  <si>
    <t>TOTAL  ANNEX 4</t>
  </si>
  <si>
    <t>1. Repair Maintenance of  Office Building</t>
  </si>
  <si>
    <t>2. Repair and Maintenance of Other Structure</t>
  </si>
  <si>
    <t>PROJECT PROCUREMENT MANAGEMENT PLAN (PPMP) -  ANNEX 5</t>
  </si>
  <si>
    <t>Purchase of 1 unit Water Dispenser</t>
  </si>
  <si>
    <t>AMOUNT</t>
  </si>
  <si>
    <t>PROJECT PROCUREMENT MANAGEMENT PLAN (PPMP) -  ANNEX 9</t>
  </si>
  <si>
    <t>Wind Shield ( R Grader)</t>
  </si>
  <si>
    <t xml:space="preserve">PROJECT PROCUREMENT MANAGEMENT PLAN (PPMP) -  ANNEX  6 </t>
  </si>
  <si>
    <t>PROJECT PROCUREMENT MANAGEMENT PLAN (PPMP) 2017</t>
  </si>
  <si>
    <t>Furnishing  Works</t>
  </si>
  <si>
    <t>1-07-04-990 (ANNEX 10-  Other Structure Outlay)</t>
  </si>
  <si>
    <t>1-07-04-010 (ANNEX 9- Building Outlay)</t>
  </si>
  <si>
    <t>Completion of Engineering Building</t>
  </si>
  <si>
    <t>5-02-13-060 (ANNEX 7- Repair and Maintenance - Transportation Equip.)</t>
  </si>
  <si>
    <t>PROJECT PROCUREMENT MANAGEMENT PLAN (PPMP) -  ANNEX  8</t>
  </si>
  <si>
    <t xml:space="preserve">Construction of Landmark </t>
  </si>
  <si>
    <t>PROJECT PROCUREMENT MANAGEMENT PLAN (PPMP) -  ANNEX 10</t>
  </si>
  <si>
    <t>5-02-03-090 (ANNEX 2 - FUEL, OIL &amp; LUBRICANTS EXPENSES)</t>
  </si>
  <si>
    <t>Purchase of Tables &amp; Chairs</t>
  </si>
  <si>
    <t>1-07-07-016 ( Annex 11 - Furniture &amp; Fixture Outlay)</t>
  </si>
  <si>
    <t>1-07-05-030 ( Annex 12 - Information, Tech Equip Outlay)</t>
  </si>
  <si>
    <t>Purchase of 1 unit 3 in 1 Printer/Photocopier</t>
  </si>
  <si>
    <t>15 CD</t>
  </si>
  <si>
    <t>II</t>
  </si>
  <si>
    <t>Purchase of  1 Set Computer</t>
  </si>
  <si>
    <t>1-07-99-990  ( Annex 13 - Other Property, Plant &amp; Equipment )</t>
  </si>
  <si>
    <t>( Repair of Barangay Bridge)</t>
  </si>
  <si>
    <t>5-02-13-030 (ANNEX 5 - Repair and Maintenance - Bu8kdings and Other Streuctures)</t>
  </si>
  <si>
    <t xml:space="preserve">TOTAL AMOUNT </t>
  </si>
  <si>
    <t xml:space="preserve">TOTAL  </t>
  </si>
  <si>
    <t>PROJECT PROCUREMENT MANAGEMENT PLAN (PPMP) -  ANNEX 11,12,13</t>
  </si>
  <si>
    <t>5-02-13-990 (ANNEX 8- Repair and Maintenance - Other Property, Plant &amp; Equip )</t>
  </si>
  <si>
    <t>Office of the Municipal Planning and Development Coordinator</t>
  </si>
  <si>
    <t>END -USER : Office of the Municipal Planning and Development Coordinator</t>
  </si>
  <si>
    <t>ENVIRONMENTAL MANAGEMENT (9000)</t>
  </si>
  <si>
    <t>Provision of Equipment and Machineries for the operation of Sanitary Landfill of the Municipality</t>
  </si>
  <si>
    <t>Particular:</t>
  </si>
  <si>
    <t>1.)  Purchase of 1 Unit Brand New Hydraulic Excavator Crawler Type</t>
  </si>
  <si>
    <t>2.) Purchase of 1 Unit Road Roller</t>
  </si>
  <si>
    <t>20% ECONOMIC DEVELOPMNET FUND 2017</t>
  </si>
  <si>
    <t>SOCIAL DEVELOPMENT</t>
  </si>
  <si>
    <t>Expansion of Brgy Bato Water System (Pagangan Proper)</t>
  </si>
  <si>
    <t>Completion of New Bugasong Health Center</t>
  </si>
  <si>
    <t>Completion of Dalapitan Day Care Center</t>
  </si>
  <si>
    <t>3093-3107</t>
  </si>
  <si>
    <t>8108-8126</t>
  </si>
  <si>
    <t>Social Development (ANNEX 1)</t>
  </si>
  <si>
    <t>Environmental Management (9000) (ANNEX3)</t>
  </si>
  <si>
    <t>Cont. of New Alimodian Day Care Center</t>
  </si>
  <si>
    <t>Aid to Bangbang Water System (Provision of PE Pipe)</t>
  </si>
  <si>
    <t>Aid to Const of New Abra Elevated Water Tank</t>
  </si>
  <si>
    <t>Renovation of Manupal Day Care Center (Pk 3 &amp; 7)</t>
  </si>
  <si>
    <t>Renovation of Kilada Health Center/Birthing Room</t>
  </si>
  <si>
    <t>Const of Kibia (Napasan) Water Reservoir</t>
  </si>
  <si>
    <t>Const of Kibia Multi-Purpose Covered Hall Flooring</t>
  </si>
  <si>
    <t>Completion of Kilada Day Care Center ( Sitio Biao &amp; Kinudal)</t>
  </si>
  <si>
    <t>Aid to Completion of Sitio Maligaya Day Care Center</t>
  </si>
  <si>
    <t>Completion of Pinamaton Day Care Center</t>
  </si>
  <si>
    <t>Const of Manupal Multi-Purpose Covered Court Flooring</t>
  </si>
  <si>
    <t>Economic Development ( Infra Support) (ANNEX 2)</t>
  </si>
  <si>
    <t>ECONOMIC DEVELOPMENT ( Infra Support)</t>
  </si>
  <si>
    <t>Rehab of Pinamaton - Lamanan Road</t>
  </si>
  <si>
    <t>Rehab of Arakan - Kulog Road</t>
  </si>
  <si>
    <t>C Malamote - F. Valdevieso Opening</t>
  </si>
  <si>
    <t>Rehab of Minamaing - Tagaytay-Calura Road</t>
  </si>
  <si>
    <t>Rehab of Sarayan-Maiwag-Pk 13 Road</t>
  </si>
  <si>
    <t>Rehab of Taculen-Dalapitan- L. Malamote Road</t>
  </si>
  <si>
    <t>Natutungan-Marubo Road Opening</t>
  </si>
  <si>
    <t>Rehab of Lampayan -Panipasan Road</t>
  </si>
  <si>
    <t>Rehab of Sta. Maria- Calura Road</t>
  </si>
  <si>
    <t>Rehab of Sitio Dimomoyog - Kibia Road</t>
  </si>
  <si>
    <t>Rehab of Estado-Mill Site Esmar-Mercado Road</t>
  </si>
  <si>
    <t>Conts of Kibia Solar Drier (Purok 18)</t>
  </si>
  <si>
    <t>Concreting of Municipal/Brgy Road</t>
  </si>
  <si>
    <t>Counterpart Funds for Local,Natl and Foreign Funded Project</t>
  </si>
  <si>
    <t>Rehab of Tigbawan-Bugtong Bukid Road(Lampayan)</t>
  </si>
  <si>
    <t>Cont of Purok 5 Solar Drier, Manubuan</t>
  </si>
  <si>
    <t>Rehab of Taculen-L. Malamote Road (Taculen)</t>
  </si>
  <si>
    <t>Rehab of U. F Valdevieso-C. Malamote Road</t>
  </si>
  <si>
    <t xml:space="preserve">Const of Solar Drier, Brgy Hall Compound, Taguranao </t>
  </si>
  <si>
    <t>Prepared and Submitted by:</t>
  </si>
  <si>
    <t>NOEL V. ESPINOSA</t>
  </si>
  <si>
    <t>MPDC</t>
  </si>
  <si>
    <t>END -USER : Office of the Municipal Planning Development Coordinator/NOEL V. ESPINOSA</t>
  </si>
  <si>
    <t>PROJECT PROCUREMENT MANAGEMENT PLAN (PPMP) (ANNEX 1)</t>
  </si>
  <si>
    <t>PROJECT PROCUREMENT MANAGEMENT PLAN (PPMP)  (ANNEX 2)</t>
  </si>
  <si>
    <t>PROJECT PROCUREMENT MANAGEMENT PLAN (PPMP) (ANNEX 3)</t>
  </si>
  <si>
    <t>ANNUAL PROCUREMENT PLAN 2017</t>
  </si>
  <si>
    <t>MPDC/MENRO</t>
  </si>
  <si>
    <t>Competitive Bidding</t>
  </si>
  <si>
    <t>20% EDF 2017</t>
  </si>
  <si>
    <t>MO</t>
  </si>
  <si>
    <t>Small Value Procurement</t>
  </si>
  <si>
    <t>1-07-04-990</t>
  </si>
  <si>
    <t>MEO</t>
  </si>
  <si>
    <t>GEN. FUND</t>
  </si>
  <si>
    <t>Construction of Covered Court</t>
  </si>
  <si>
    <t>1-07-04-010</t>
  </si>
  <si>
    <t>5-02-13-030</t>
  </si>
  <si>
    <t xml:space="preserve">5-02-13-060 </t>
  </si>
  <si>
    <t>5-02-13-060</t>
  </si>
  <si>
    <t>REPAIR AND MAINTENACE - PARKS, PLAZA &amp; MEMORIAL</t>
  </si>
  <si>
    <t xml:space="preserve">5-02-03-090 </t>
  </si>
  <si>
    <t>ALELI A. LOCSIN, CE</t>
  </si>
  <si>
    <t>5-02-13-040</t>
  </si>
  <si>
    <t>To be used in the Estblishment of SLF</t>
  </si>
  <si>
    <t>Aid to Const. of Taguranao Elevated Reservoir</t>
  </si>
  <si>
    <t>CHERYL V. CATAMCO, RN</t>
  </si>
  <si>
    <t xml:space="preserve">Not Applicable </t>
  </si>
  <si>
    <t>Bid for Materials only. Labor Cost Counterpart by the Barangay Recipient</t>
  </si>
  <si>
    <t>Bid for Fuel; Equipment is free rental</t>
  </si>
  <si>
    <t>1st to 4th Quarter</t>
  </si>
  <si>
    <t>1st  to 4th Quarter</t>
  </si>
  <si>
    <t>2nd  to 4th Quarter</t>
  </si>
  <si>
    <t>1st  to 3rd Quarter</t>
  </si>
  <si>
    <t>1st, 3rd &amp; 4th Quarter</t>
  </si>
  <si>
    <t xml:space="preserve"> 2nd &amp; 3rd Quarter</t>
  </si>
  <si>
    <t>1st , 2nd &amp; 4th Quarter</t>
  </si>
  <si>
    <t xml:space="preserve"> 2nd Quarter</t>
  </si>
  <si>
    <t>Per Project Counterpart</t>
  </si>
  <si>
    <t>Straight Contract</t>
  </si>
  <si>
    <t>Per approved request</t>
  </si>
  <si>
    <t>Purchase of SLF Machineries &amp; Equipment</t>
  </si>
  <si>
    <t>Checked by :</t>
  </si>
  <si>
    <t>ORLANDO M. VERSOLA, CE,MPA</t>
  </si>
  <si>
    <t>Construction of Solar Drier @ Salvacion</t>
  </si>
  <si>
    <t>MAO/ME</t>
  </si>
  <si>
    <t>DA-BUB</t>
  </si>
  <si>
    <t>Construction of Solar Drier @ N.Bugasong</t>
  </si>
  <si>
    <t>Puirchase of 1 unit Tractor</t>
  </si>
  <si>
    <t xml:space="preserve">DA PAMANA </t>
  </si>
  <si>
    <t>Purchase of Heavy Equipment (Backhoe, Compactor &amp; Roller)</t>
  </si>
  <si>
    <t>Pre &amp; Post Harvest Facilities for the Agri Production @ Marbel</t>
  </si>
  <si>
    <t>Feeds for Agri Production @ Kilada</t>
  </si>
  <si>
    <t xml:space="preserve">Feeds for Agri Production @ Natutungan </t>
  </si>
  <si>
    <t>Livestock Production of Kilada</t>
  </si>
  <si>
    <t xml:space="preserve">Livestock Production of Natutungan </t>
  </si>
  <si>
    <t>Livestock Production of Marbel</t>
  </si>
  <si>
    <t xml:space="preserve">Bid for Materials only. </t>
  </si>
  <si>
    <t>TRUST FUND</t>
  </si>
  <si>
    <t>Concreting of New Abra- Kabulacan Road</t>
  </si>
  <si>
    <t>DILG-ADM</t>
  </si>
  <si>
    <t>ME</t>
  </si>
  <si>
    <t>DILG-SALINTUBIG</t>
  </si>
  <si>
    <t>Construction PWS at Bato</t>
  </si>
  <si>
    <t xml:space="preserve">Development of Water Supply System at Taguranao </t>
  </si>
  <si>
    <t>Construction PWS at Sarayan</t>
  </si>
  <si>
    <t>Construction of PWS at  Arakan</t>
  </si>
  <si>
    <t>SUPPLEMENTAL ANNUAL PROCUREMENT PLAN FOR FY 2017</t>
  </si>
  <si>
    <t>MM</t>
  </si>
  <si>
    <t>Public Bidding</t>
  </si>
  <si>
    <t>SUPP BUDGET No.1 CY 2017</t>
  </si>
  <si>
    <t>Purchase of 1 set Childrens  Playstation (Made of  Fiber glass )</t>
  </si>
  <si>
    <t>Purchase of CCTV</t>
  </si>
  <si>
    <t>Fabrication of Fruitstand</t>
  </si>
  <si>
    <t>M&amp;SH</t>
  </si>
  <si>
    <t>REVISED ANNUAL PROCUREMENT PLAN FOR FY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</si>
</sst>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\P* #,##0.00_);_(* \(#,##0.00\);_(* &quot;-&quot;??_);_(@_)"/>
    <numFmt numFmtId="166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lgerian"/>
      <family val="5"/>
    </font>
    <font>
      <sz val="11"/>
      <color theme="1"/>
      <name val="Arial Black"/>
      <family val="2"/>
    </font>
    <font>
      <sz val="11"/>
      <name val="Broadway"/>
      <family val="5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b/>
      <sz val="9"/>
      <name val="Arial Narrow"/>
      <family val="2"/>
    </font>
    <font>
      <sz val="16"/>
      <color theme="1"/>
      <name val="Cooper Black"/>
      <family val="1"/>
    </font>
    <font>
      <b/>
      <sz val="10"/>
      <color theme="1"/>
      <name val="Arial Narrow"/>
      <family val="2"/>
    </font>
    <font>
      <sz val="11"/>
      <color theme="1"/>
      <name val="Algerian"/>
      <family val="5"/>
    </font>
    <font>
      <sz val="11"/>
      <name val="Aharoni"/>
      <charset val="177"/>
    </font>
    <font>
      <sz val="11"/>
      <color theme="1"/>
      <name val="Aharoni"/>
      <charset val="177"/>
    </font>
    <font>
      <b/>
      <sz val="12"/>
      <color theme="1"/>
      <name val="Calibri"/>
      <family val="2"/>
      <scheme val="minor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u val="singleAccounting"/>
      <sz val="11"/>
      <color theme="1"/>
      <name val="Arial"/>
      <family val="2"/>
    </font>
    <font>
      <b/>
      <sz val="10"/>
      <name val="Arial"/>
      <family val="2"/>
    </font>
    <font>
      <b/>
      <i/>
      <sz val="11"/>
      <color theme="1"/>
      <name val="Arial Narrow"/>
      <family val="2"/>
    </font>
    <font>
      <b/>
      <sz val="11"/>
      <color theme="1"/>
      <name val="Algerian"/>
      <family val="5"/>
    </font>
    <font>
      <b/>
      <u/>
      <sz val="11"/>
      <color theme="1"/>
      <name val="Arial Narrow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12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uble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 style="hair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hair">
        <color auto="1"/>
      </top>
      <bottom style="double">
        <color auto="1"/>
      </bottom>
      <diagonal/>
    </border>
    <border>
      <left/>
      <right style="dotted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32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43" fontId="7" fillId="0" borderId="0" xfId="1" applyFont="1" applyAlignment="1">
      <alignment horizontal="right"/>
    </xf>
    <xf numFmtId="0" fontId="8" fillId="2" borderId="1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17" xfId="0" applyFont="1" applyBorder="1"/>
    <xf numFmtId="0" fontId="9" fillId="0" borderId="11" xfId="0" applyFont="1" applyBorder="1"/>
    <xf numFmtId="0" fontId="9" fillId="0" borderId="21" xfId="0" applyFont="1" applyBorder="1"/>
    <xf numFmtId="0" fontId="9" fillId="0" borderId="3" xfId="0" applyFont="1" applyBorder="1"/>
    <xf numFmtId="0" fontId="9" fillId="0" borderId="13" xfId="0" applyFont="1" applyBorder="1"/>
    <xf numFmtId="0" fontId="9" fillId="0" borderId="23" xfId="0" applyFont="1" applyBorder="1"/>
    <xf numFmtId="0" fontId="9" fillId="0" borderId="5" xfId="0" applyFont="1" applyBorder="1"/>
    <xf numFmtId="0" fontId="9" fillId="0" borderId="41" xfId="0" applyFont="1" applyBorder="1"/>
    <xf numFmtId="0" fontId="9" fillId="0" borderId="42" xfId="0" applyFont="1" applyBorder="1"/>
    <xf numFmtId="0" fontId="9" fillId="0" borderId="44" xfId="0" applyFont="1" applyBorder="1"/>
    <xf numFmtId="0" fontId="2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0" fillId="0" borderId="0" xfId="0" applyAlignment="1">
      <alignment vertical="center" wrapText="1"/>
    </xf>
    <xf numFmtId="0" fontId="0" fillId="0" borderId="49" xfId="0" applyBorder="1"/>
    <xf numFmtId="0" fontId="0" fillId="0" borderId="17" xfId="0" applyBorder="1"/>
    <xf numFmtId="0" fontId="0" fillId="0" borderId="50" xfId="0" applyBorder="1"/>
    <xf numFmtId="0" fontId="0" fillId="0" borderId="51" xfId="0" applyBorder="1"/>
    <xf numFmtId="0" fontId="0" fillId="0" borderId="15" xfId="0" applyBorder="1"/>
    <xf numFmtId="0" fontId="0" fillId="0" borderId="52" xfId="0" applyBorder="1"/>
    <xf numFmtId="0" fontId="0" fillId="0" borderId="53" xfId="0" applyBorder="1"/>
    <xf numFmtId="0" fontId="0" fillId="0" borderId="18" xfId="0" applyBorder="1"/>
    <xf numFmtId="0" fontId="0" fillId="0" borderId="54" xfId="0" applyBorder="1"/>
    <xf numFmtId="0" fontId="1" fillId="2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3" fontId="7" fillId="0" borderId="0" xfId="1" applyFont="1"/>
    <xf numFmtId="0" fontId="1" fillId="0" borderId="0" xfId="0" applyFont="1"/>
    <xf numFmtId="43" fontId="8" fillId="2" borderId="63" xfId="1" applyFont="1" applyFill="1" applyBorder="1" applyAlignment="1">
      <alignment horizontal="right" vertical="center" wrapText="1"/>
    </xf>
    <xf numFmtId="0" fontId="9" fillId="0" borderId="63" xfId="0" applyFont="1" applyBorder="1"/>
    <xf numFmtId="0" fontId="8" fillId="0" borderId="63" xfId="0" applyFont="1" applyBorder="1"/>
    <xf numFmtId="43" fontId="9" fillId="0" borderId="63" xfId="1" applyFont="1" applyBorder="1"/>
    <xf numFmtId="43" fontId="9" fillId="0" borderId="63" xfId="1" applyFont="1" applyBorder="1" applyAlignment="1">
      <alignment horizontal="right"/>
    </xf>
    <xf numFmtId="0" fontId="9" fillId="0" borderId="63" xfId="0" applyFont="1" applyBorder="1" applyAlignment="1">
      <alignment horizontal="right"/>
    </xf>
    <xf numFmtId="43" fontId="9" fillId="0" borderId="21" xfId="1" applyFont="1" applyBorder="1"/>
    <xf numFmtId="43" fontId="8" fillId="2" borderId="62" xfId="0" applyNumberFormat="1" applyFont="1" applyFill="1" applyBorder="1" applyAlignment="1">
      <alignment horizontal="center" vertical="center" wrapText="1"/>
    </xf>
    <xf numFmtId="43" fontId="9" fillId="0" borderId="62" xfId="0" applyNumberFormat="1" applyFont="1" applyBorder="1"/>
    <xf numFmtId="43" fontId="9" fillId="0" borderId="11" xfId="1" applyFont="1" applyBorder="1"/>
    <xf numFmtId="2" fontId="9" fillId="0" borderId="11" xfId="0" applyNumberFormat="1" applyFont="1" applyBorder="1"/>
    <xf numFmtId="2" fontId="9" fillId="0" borderId="62" xfId="1" applyNumberFormat="1" applyFont="1" applyBorder="1"/>
    <xf numFmtId="43" fontId="9" fillId="0" borderId="11" xfId="0" applyNumberFormat="1" applyFont="1" applyBorder="1"/>
    <xf numFmtId="0" fontId="9" fillId="0" borderId="0" xfId="0" applyFont="1"/>
    <xf numFmtId="43" fontId="9" fillId="0" borderId="0" xfId="1" applyNumberFormat="1" applyFont="1"/>
    <xf numFmtId="43" fontId="9" fillId="0" borderId="0" xfId="1" applyFont="1" applyAlignment="1">
      <alignment horizontal="right"/>
    </xf>
    <xf numFmtId="0" fontId="8" fillId="0" borderId="0" xfId="0" applyFont="1"/>
    <xf numFmtId="0" fontId="8" fillId="0" borderId="62" xfId="0" applyFont="1" applyBorder="1"/>
    <xf numFmtId="43" fontId="9" fillId="0" borderId="62" xfId="1" applyFont="1" applyBorder="1"/>
    <xf numFmtId="0" fontId="9" fillId="0" borderId="62" xfId="0" applyFont="1" applyBorder="1"/>
    <xf numFmtId="0" fontId="9" fillId="0" borderId="64" xfId="0" applyFont="1" applyBorder="1"/>
    <xf numFmtId="0" fontId="9" fillId="0" borderId="65" xfId="0" applyFont="1" applyBorder="1"/>
    <xf numFmtId="43" fontId="9" fillId="0" borderId="23" xfId="1" applyFont="1" applyBorder="1"/>
    <xf numFmtId="43" fontId="9" fillId="0" borderId="65" xfId="1" applyFont="1" applyBorder="1"/>
    <xf numFmtId="43" fontId="9" fillId="0" borderId="13" xfId="1" applyFont="1" applyBorder="1"/>
    <xf numFmtId="43" fontId="9" fillId="0" borderId="0" xfId="1" applyFont="1"/>
    <xf numFmtId="43" fontId="9" fillId="0" borderId="0" xfId="0" applyNumberFormat="1" applyFont="1"/>
    <xf numFmtId="43" fontId="9" fillId="0" borderId="67" xfId="0" applyNumberFormat="1" applyFont="1" applyBorder="1"/>
    <xf numFmtId="43" fontId="8" fillId="2" borderId="66" xfId="1" applyFont="1" applyFill="1" applyBorder="1" applyAlignment="1">
      <alignment horizontal="center" vertical="center" wrapText="1"/>
    </xf>
    <xf numFmtId="43" fontId="8" fillId="2" borderId="12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  <xf numFmtId="43" fontId="9" fillId="0" borderId="3" xfId="1" applyFont="1" applyBorder="1"/>
    <xf numFmtId="43" fontId="9" fillId="0" borderId="67" xfId="1" applyFont="1" applyBorder="1"/>
    <xf numFmtId="43" fontId="9" fillId="0" borderId="41" xfId="1" applyFont="1" applyBorder="1"/>
    <xf numFmtId="43" fontId="9" fillId="0" borderId="42" xfId="1" applyFont="1" applyBorder="1"/>
    <xf numFmtId="43" fontId="8" fillId="2" borderId="63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0" xfId="0" applyBorder="1" applyAlignment="1">
      <alignment vertical="center"/>
    </xf>
    <xf numFmtId="0" fontId="1" fillId="5" borderId="71" xfId="0" applyFont="1" applyFill="1" applyBorder="1" applyAlignment="1">
      <alignment horizontal="center" vertical="center"/>
    </xf>
    <xf numFmtId="0" fontId="1" fillId="5" borderId="72" xfId="0" applyFont="1" applyFill="1" applyBorder="1" applyAlignment="1">
      <alignment horizontal="center" vertical="center"/>
    </xf>
    <xf numFmtId="0" fontId="1" fillId="5" borderId="73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51" xfId="0" applyBorder="1" applyAlignment="1">
      <alignment horizontal="center"/>
    </xf>
    <xf numFmtId="43" fontId="8" fillId="2" borderId="11" xfId="1" applyFont="1" applyFill="1" applyBorder="1" applyAlignment="1">
      <alignment horizontal="center" vertical="center" wrapText="1"/>
    </xf>
    <xf numFmtId="43" fontId="8" fillId="2" borderId="62" xfId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4" xfId="0" applyBorder="1"/>
    <xf numFmtId="0" fontId="0" fillId="0" borderId="40" xfId="0" applyBorder="1"/>
    <xf numFmtId="0" fontId="0" fillId="0" borderId="0" xfId="0" applyBorder="1"/>
    <xf numFmtId="0" fontId="0" fillId="0" borderId="76" xfId="0" applyBorder="1"/>
    <xf numFmtId="0" fontId="0" fillId="0" borderId="70" xfId="0" applyBorder="1"/>
    <xf numFmtId="0" fontId="0" fillId="0" borderId="75" xfId="0" applyBorder="1"/>
    <xf numFmtId="0" fontId="0" fillId="0" borderId="37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9" xfId="0" applyBorder="1"/>
    <xf numFmtId="0" fontId="0" fillId="0" borderId="80" xfId="0" applyBorder="1"/>
    <xf numFmtId="0" fontId="0" fillId="0" borderId="81" xfId="0" applyBorder="1" applyAlignment="1">
      <alignment horizontal="center"/>
    </xf>
    <xf numFmtId="0" fontId="0" fillId="0" borderId="36" xfId="0" applyBorder="1"/>
    <xf numFmtId="0" fontId="0" fillId="0" borderId="82" xfId="0" applyBorder="1"/>
    <xf numFmtId="0" fontId="8" fillId="6" borderId="15" xfId="0" applyFont="1" applyFill="1" applyBorder="1" applyAlignment="1">
      <alignment horizontal="center" vertical="center" wrapText="1"/>
    </xf>
    <xf numFmtId="43" fontId="8" fillId="6" borderId="15" xfId="1" applyFont="1" applyFill="1" applyBorder="1" applyAlignment="1">
      <alignment horizontal="right" vertical="center" wrapText="1"/>
    </xf>
    <xf numFmtId="0" fontId="8" fillId="6" borderId="5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34" xfId="0" applyBorder="1"/>
    <xf numFmtId="0" fontId="0" fillId="0" borderId="19" xfId="0" applyBorder="1"/>
    <xf numFmtId="0" fontId="0" fillId="0" borderId="35" xfId="0" applyBorder="1"/>
    <xf numFmtId="0" fontId="0" fillId="0" borderId="20" xfId="0" applyBorder="1"/>
    <xf numFmtId="0" fontId="0" fillId="0" borderId="85" xfId="0" applyBorder="1"/>
    <xf numFmtId="164" fontId="0" fillId="0" borderId="19" xfId="0" applyNumberFormat="1" applyBorder="1"/>
    <xf numFmtId="43" fontId="0" fillId="0" borderId="15" xfId="1" applyFont="1" applyBorder="1"/>
    <xf numFmtId="0" fontId="0" fillId="0" borderId="5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1" xfId="0" applyFont="1" applyBorder="1"/>
    <xf numFmtId="0" fontId="1" fillId="0" borderId="34" xfId="0" applyFont="1" applyBorder="1"/>
    <xf numFmtId="0" fontId="0" fillId="0" borderId="34" xfId="0" applyBorder="1" applyAlignment="1">
      <alignment horizontal="right"/>
    </xf>
    <xf numFmtId="0" fontId="18" fillId="0" borderId="51" xfId="0" applyFont="1" applyBorder="1"/>
    <xf numFmtId="43" fontId="1" fillId="7" borderId="40" xfId="1" applyFont="1" applyFill="1" applyBorder="1"/>
    <xf numFmtId="0" fontId="1" fillId="7" borderId="40" xfId="0" applyFont="1" applyFill="1" applyBorder="1"/>
    <xf numFmtId="0" fontId="1" fillId="7" borderId="70" xfId="0" applyFont="1" applyFill="1" applyBorder="1"/>
    <xf numFmtId="0" fontId="1" fillId="7" borderId="0" xfId="0" applyFont="1" applyFill="1"/>
    <xf numFmtId="43" fontId="1" fillId="7" borderId="18" xfId="1" applyFont="1" applyFill="1" applyBorder="1"/>
    <xf numFmtId="0" fontId="1" fillId="7" borderId="18" xfId="0" applyFont="1" applyFill="1" applyBorder="1"/>
    <xf numFmtId="0" fontId="1" fillId="7" borderId="54" xfId="0" applyFont="1" applyFill="1" applyBorder="1"/>
    <xf numFmtId="0" fontId="9" fillId="0" borderId="6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50" xfId="1" applyFont="1" applyBorder="1"/>
    <xf numFmtId="43" fontId="9" fillId="3" borderId="52" xfId="1" applyFont="1" applyFill="1" applyBorder="1" applyAlignment="1">
      <alignment vertical="center"/>
    </xf>
    <xf numFmtId="0" fontId="9" fillId="3" borderId="0" xfId="0" applyFont="1" applyFill="1"/>
    <xf numFmtId="2" fontId="9" fillId="0" borderId="13" xfId="0" applyNumberFormat="1" applyFont="1" applyBorder="1"/>
    <xf numFmtId="0" fontId="8" fillId="0" borderId="67" xfId="0" applyFont="1" applyBorder="1"/>
    <xf numFmtId="0" fontId="9" fillId="0" borderId="88" xfId="0" applyFont="1" applyBorder="1"/>
    <xf numFmtId="43" fontId="9" fillId="0" borderId="88" xfId="1" applyFont="1" applyBorder="1"/>
    <xf numFmtId="0" fontId="9" fillId="7" borderId="90" xfId="0" applyFont="1" applyFill="1" applyBorder="1"/>
    <xf numFmtId="0" fontId="9" fillId="7" borderId="59" xfId="0" applyFont="1" applyFill="1" applyBorder="1"/>
    <xf numFmtId="43" fontId="9" fillId="7" borderId="59" xfId="1" applyFont="1" applyFill="1" applyBorder="1"/>
    <xf numFmtId="43" fontId="9" fillId="7" borderId="68" xfId="0" applyNumberFormat="1" applyFont="1" applyFill="1" applyBorder="1"/>
    <xf numFmtId="43" fontId="9" fillId="7" borderId="90" xfId="1" applyFont="1" applyFill="1" applyBorder="1"/>
    <xf numFmtId="0" fontId="9" fillId="7" borderId="60" xfId="0" applyFont="1" applyFill="1" applyBorder="1"/>
    <xf numFmtId="43" fontId="9" fillId="0" borderId="63" xfId="0" applyNumberFormat="1" applyFont="1" applyBorder="1"/>
    <xf numFmtId="43" fontId="9" fillId="7" borderId="59" xfId="0" applyNumberFormat="1" applyFont="1" applyFill="1" applyBorder="1"/>
    <xf numFmtId="43" fontId="9" fillId="0" borderId="3" xfId="0" applyNumberFormat="1" applyFont="1" applyBorder="1"/>
    <xf numFmtId="43" fontId="9" fillId="7" borderId="60" xfId="0" applyNumberFormat="1" applyFont="1" applyFill="1" applyBorder="1"/>
    <xf numFmtId="43" fontId="9" fillId="7" borderId="90" xfId="0" applyNumberFormat="1" applyFont="1" applyFill="1" applyBorder="1"/>
    <xf numFmtId="43" fontId="9" fillId="0" borderId="21" xfId="0" applyNumberFormat="1" applyFont="1" applyBorder="1"/>
    <xf numFmtId="0" fontId="9" fillId="3" borderId="15" xfId="0" applyFont="1" applyFill="1" applyBorder="1"/>
    <xf numFmtId="43" fontId="9" fillId="3" borderId="52" xfId="1" applyFont="1" applyFill="1" applyBorder="1"/>
    <xf numFmtId="43" fontId="9" fillId="3" borderId="21" xfId="1" applyFont="1" applyFill="1" applyBorder="1"/>
    <xf numFmtId="0" fontId="9" fillId="0" borderId="92" xfId="0" applyFont="1" applyBorder="1"/>
    <xf numFmtId="0" fontId="8" fillId="0" borderId="88" xfId="0" applyFont="1" applyBorder="1"/>
    <xf numFmtId="43" fontId="8" fillId="2" borderId="66" xfId="0" applyNumberFormat="1" applyFont="1" applyFill="1" applyBorder="1" applyAlignment="1">
      <alignment horizontal="center" vertical="center" wrapText="1"/>
    </xf>
    <xf numFmtId="43" fontId="8" fillId="2" borderId="95" xfId="1" applyFont="1" applyFill="1" applyBorder="1" applyAlignment="1">
      <alignment horizontal="right" vertical="center" wrapText="1"/>
    </xf>
    <xf numFmtId="0" fontId="8" fillId="2" borderId="95" xfId="0" applyFont="1" applyFill="1" applyBorder="1" applyAlignment="1">
      <alignment horizontal="center" vertical="center" wrapText="1"/>
    </xf>
    <xf numFmtId="43" fontId="8" fillId="2" borderId="95" xfId="1" applyFont="1" applyFill="1" applyBorder="1" applyAlignment="1">
      <alignment horizontal="center" vertical="center" wrapText="1"/>
    </xf>
    <xf numFmtId="0" fontId="9" fillId="0" borderId="87" xfId="0" applyFont="1" applyBorder="1"/>
    <xf numFmtId="0" fontId="9" fillId="0" borderId="93" xfId="0" applyFont="1" applyBorder="1"/>
    <xf numFmtId="166" fontId="9" fillId="0" borderId="0" xfId="1" applyNumberFormat="1" applyFont="1"/>
    <xf numFmtId="166" fontId="8" fillId="2" borderId="62" xfId="0" applyNumberFormat="1" applyFont="1" applyFill="1" applyBorder="1" applyAlignment="1">
      <alignment horizontal="center" vertical="center" wrapText="1"/>
    </xf>
    <xf numFmtId="166" fontId="9" fillId="0" borderId="62" xfId="0" applyNumberFormat="1" applyFont="1" applyBorder="1"/>
    <xf numFmtId="166" fontId="9" fillId="7" borderId="68" xfId="0" applyNumberFormat="1" applyFont="1" applyFill="1" applyBorder="1"/>
    <xf numFmtId="166" fontId="9" fillId="0" borderId="0" xfId="0" applyNumberFormat="1" applyFont="1"/>
    <xf numFmtId="166" fontId="9" fillId="0" borderId="11" xfId="1" applyNumberFormat="1" applyFont="1" applyBorder="1"/>
    <xf numFmtId="1" fontId="9" fillId="0" borderId="0" xfId="0" applyNumberFormat="1" applyFont="1"/>
    <xf numFmtId="1" fontId="9" fillId="0" borderId="11" xfId="0" applyNumberFormat="1" applyFont="1" applyBorder="1"/>
    <xf numFmtId="1" fontId="9" fillId="0" borderId="62" xfId="0" applyNumberFormat="1" applyFont="1" applyBorder="1"/>
    <xf numFmtId="1" fontId="9" fillId="0" borderId="62" xfId="1" applyNumberFormat="1" applyFont="1" applyBorder="1"/>
    <xf numFmtId="1" fontId="9" fillId="0" borderId="0" xfId="1" applyNumberFormat="1" applyFont="1"/>
    <xf numFmtId="1" fontId="8" fillId="2" borderId="62" xfId="1" applyNumberFormat="1" applyFont="1" applyFill="1" applyBorder="1" applyAlignment="1">
      <alignment horizontal="center" vertical="center" wrapText="1"/>
    </xf>
    <xf numFmtId="1" fontId="9" fillId="7" borderId="68" xfId="1" applyNumberFormat="1" applyFont="1" applyFill="1" applyBorder="1"/>
    <xf numFmtId="166" fontId="9" fillId="0" borderId="67" xfId="0" applyNumberFormat="1" applyFont="1" applyBorder="1"/>
    <xf numFmtId="166" fontId="9" fillId="0" borderId="41" xfId="1" applyNumberFormat="1" applyFont="1" applyBorder="1"/>
    <xf numFmtId="1" fontId="9" fillId="0" borderId="41" xfId="0" applyNumberFormat="1" applyFont="1" applyBorder="1"/>
    <xf numFmtId="166" fontId="8" fillId="2" borderId="66" xfId="0" applyNumberFormat="1" applyFont="1" applyFill="1" applyBorder="1" applyAlignment="1">
      <alignment horizontal="center" vertical="center" wrapText="1"/>
    </xf>
    <xf numFmtId="166" fontId="8" fillId="2" borderId="12" xfId="1" applyNumberFormat="1" applyFont="1" applyFill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 wrapText="1"/>
    </xf>
    <xf numFmtId="1" fontId="8" fillId="2" borderId="66" xfId="1" applyNumberFormat="1" applyFont="1" applyFill="1" applyBorder="1" applyAlignment="1">
      <alignment horizontal="center" vertical="center" wrapText="1"/>
    </xf>
    <xf numFmtId="166" fontId="9" fillId="0" borderId="88" xfId="1" applyNumberFormat="1" applyFont="1" applyBorder="1"/>
    <xf numFmtId="166" fontId="9" fillId="0" borderId="63" xfId="1" applyNumberFormat="1" applyFont="1" applyBorder="1"/>
    <xf numFmtId="166" fontId="9" fillId="7" borderId="90" xfId="1" applyNumberFormat="1" applyFont="1" applyFill="1" applyBorder="1"/>
    <xf numFmtId="166" fontId="9" fillId="0" borderId="63" xfId="0" applyNumberFormat="1" applyFont="1" applyBorder="1"/>
    <xf numFmtId="166" fontId="9" fillId="0" borderId="63" xfId="1" applyNumberFormat="1" applyFont="1" applyBorder="1" applyAlignment="1">
      <alignment horizontal="right"/>
    </xf>
    <xf numFmtId="166" fontId="9" fillId="0" borderId="21" xfId="1" applyNumberFormat="1" applyFont="1" applyBorder="1"/>
    <xf numFmtId="3" fontId="9" fillId="0" borderId="21" xfId="0" applyNumberFormat="1" applyFont="1" applyBorder="1"/>
    <xf numFmtId="43" fontId="9" fillId="3" borderId="0" xfId="0" applyNumberFormat="1" applyFont="1" applyFill="1"/>
    <xf numFmtId="166" fontId="9" fillId="0" borderId="3" xfId="0" applyNumberFormat="1" applyFont="1" applyBorder="1"/>
    <xf numFmtId="43" fontId="0" fillId="0" borderId="15" xfId="0" applyNumberFormat="1" applyBorder="1"/>
    <xf numFmtId="43" fontId="1" fillId="7" borderId="57" xfId="1" applyFont="1" applyFill="1" applyBorder="1"/>
    <xf numFmtId="0" fontId="1" fillId="7" borderId="57" xfId="0" applyFont="1" applyFill="1" applyBorder="1"/>
    <xf numFmtId="0" fontId="1" fillId="7" borderId="89" xfId="0" applyFont="1" applyFill="1" applyBorder="1"/>
    <xf numFmtId="43" fontId="1" fillId="7" borderId="40" xfId="0" applyNumberFormat="1" applyFont="1" applyFill="1" applyBorder="1"/>
    <xf numFmtId="0" fontId="0" fillId="3" borderId="0" xfId="0" applyFill="1"/>
    <xf numFmtId="0" fontId="1" fillId="3" borderId="0" xfId="0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6" fontId="9" fillId="0" borderId="0" xfId="1" applyNumberFormat="1" applyFont="1" applyAlignment="1">
      <alignment horizontal="right"/>
    </xf>
    <xf numFmtId="166" fontId="8" fillId="2" borderId="63" xfId="0" applyNumberFormat="1" applyFont="1" applyFill="1" applyBorder="1" applyAlignment="1">
      <alignment horizontal="center" vertical="center" wrapText="1"/>
    </xf>
    <xf numFmtId="166" fontId="9" fillId="0" borderId="65" xfId="0" applyNumberFormat="1" applyFont="1" applyBorder="1"/>
    <xf numFmtId="166" fontId="9" fillId="7" borderId="90" xfId="0" applyNumberFormat="1" applyFont="1" applyFill="1" applyBorder="1"/>
    <xf numFmtId="0" fontId="20" fillId="0" borderId="0" xfId="0" applyFont="1"/>
    <xf numFmtId="0" fontId="22" fillId="0" borderId="51" xfId="0" applyFont="1" applyBorder="1"/>
    <xf numFmtId="0" fontId="20" fillId="0" borderId="34" xfId="0" applyFont="1" applyBorder="1"/>
    <xf numFmtId="0" fontId="20" fillId="0" borderId="19" xfId="0" applyFont="1" applyBorder="1"/>
    <xf numFmtId="0" fontId="20" fillId="0" borderId="74" xfId="0" applyFont="1" applyBorder="1"/>
    <xf numFmtId="0" fontId="20" fillId="0" borderId="15" xfId="0" applyFont="1" applyBorder="1"/>
    <xf numFmtId="0" fontId="20" fillId="0" borderId="52" xfId="0" applyFont="1" applyBorder="1"/>
    <xf numFmtId="0" fontId="21" fillId="0" borderId="34" xfId="0" applyFont="1" applyBorder="1"/>
    <xf numFmtId="0" fontId="20" fillId="0" borderId="51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43" fontId="20" fillId="0" borderId="15" xfId="1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51" xfId="0" applyFont="1" applyBorder="1"/>
    <xf numFmtId="0" fontId="20" fillId="0" borderId="34" xfId="0" applyFont="1" applyBorder="1" applyAlignment="1">
      <alignment horizontal="right"/>
    </xf>
    <xf numFmtId="164" fontId="20" fillId="0" borderId="19" xfId="0" applyNumberFormat="1" applyFont="1" applyBorder="1"/>
    <xf numFmtId="43" fontId="20" fillId="0" borderId="15" xfId="1" applyFont="1" applyBorder="1"/>
    <xf numFmtId="0" fontId="20" fillId="3" borderId="0" xfId="0" applyFont="1" applyFill="1"/>
    <xf numFmtId="0" fontId="20" fillId="0" borderId="53" xfId="0" applyFont="1" applyBorder="1"/>
    <xf numFmtId="0" fontId="20" fillId="0" borderId="35" xfId="0" applyFont="1" applyBorder="1"/>
    <xf numFmtId="0" fontId="20" fillId="0" borderId="20" xfId="0" applyFont="1" applyBorder="1"/>
    <xf numFmtId="0" fontId="20" fillId="0" borderId="85" xfId="0" applyFont="1" applyBorder="1"/>
    <xf numFmtId="0" fontId="20" fillId="0" borderId="18" xfId="0" applyFont="1" applyBorder="1"/>
    <xf numFmtId="43" fontId="20" fillId="0" borderId="18" xfId="1" applyFont="1" applyBorder="1"/>
    <xf numFmtId="0" fontId="20" fillId="0" borderId="54" xfId="0" applyFont="1" applyBorder="1"/>
    <xf numFmtId="43" fontId="21" fillId="7" borderId="40" xfId="1" applyFont="1" applyFill="1" applyBorder="1"/>
    <xf numFmtId="0" fontId="21" fillId="7" borderId="40" xfId="0" applyFont="1" applyFill="1" applyBorder="1"/>
    <xf numFmtId="0" fontId="21" fillId="7" borderId="70" xfId="0" applyFont="1" applyFill="1" applyBorder="1"/>
    <xf numFmtId="0" fontId="21" fillId="3" borderId="0" xfId="0" applyFont="1" applyFill="1"/>
    <xf numFmtId="164" fontId="20" fillId="0" borderId="19" xfId="0" applyNumberFormat="1" applyFont="1" applyBorder="1" applyAlignment="1">
      <alignment horizontal="right"/>
    </xf>
    <xf numFmtId="43" fontId="21" fillId="7" borderId="18" xfId="1" applyFont="1" applyFill="1" applyBorder="1"/>
    <xf numFmtId="0" fontId="21" fillId="7" borderId="18" xfId="0" applyFont="1" applyFill="1" applyBorder="1"/>
    <xf numFmtId="0" fontId="21" fillId="7" borderId="54" xfId="0" applyFont="1" applyFill="1" applyBorder="1"/>
    <xf numFmtId="43" fontId="21" fillId="7" borderId="57" xfId="1" applyFont="1" applyFill="1" applyBorder="1"/>
    <xf numFmtId="0" fontId="21" fillId="7" borderId="57" xfId="0" applyFont="1" applyFill="1" applyBorder="1"/>
    <xf numFmtId="43" fontId="21" fillId="7" borderId="57" xfId="0" applyNumberFormat="1" applyFont="1" applyFill="1" applyBorder="1"/>
    <xf numFmtId="0" fontId="21" fillId="7" borderId="89" xfId="0" applyFont="1" applyFill="1" applyBorder="1"/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10" fillId="0" borderId="63" xfId="0" applyFont="1" applyBorder="1"/>
    <xf numFmtId="43" fontId="9" fillId="0" borderId="65" xfId="1" applyFont="1" applyBorder="1" applyAlignment="1">
      <alignment horizontal="right"/>
    </xf>
    <xf numFmtId="0" fontId="1" fillId="5" borderId="0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/>
    </xf>
    <xf numFmtId="2" fontId="0" fillId="0" borderId="70" xfId="0" applyNumberFormat="1" applyBorder="1" applyAlignment="1">
      <alignment vertical="center"/>
    </xf>
    <xf numFmtId="2" fontId="0" fillId="0" borderId="52" xfId="0" applyNumberFormat="1" applyBorder="1"/>
    <xf numFmtId="2" fontId="0" fillId="0" borderId="54" xfId="0" applyNumberFormat="1" applyBorder="1"/>
    <xf numFmtId="166" fontId="0" fillId="0" borderId="0" xfId="1" applyNumberFormat="1" applyFont="1"/>
    <xf numFmtId="43" fontId="0" fillId="0" borderId="52" xfId="1" applyFont="1" applyBorder="1"/>
    <xf numFmtId="166" fontId="7" fillId="0" borderId="0" xfId="1" applyNumberFormat="1" applyFont="1"/>
    <xf numFmtId="0" fontId="9" fillId="0" borderId="0" xfId="0" applyFont="1" applyAlignment="1">
      <alignment horizontal="center" vertical="center"/>
    </xf>
    <xf numFmtId="166" fontId="9" fillId="0" borderId="64" xfId="0" applyNumberFormat="1" applyFont="1" applyBorder="1"/>
    <xf numFmtId="0" fontId="25" fillId="0" borderId="0" xfId="0" applyFont="1"/>
    <xf numFmtId="43" fontId="25" fillId="0" borderId="0" xfId="1" applyFont="1"/>
    <xf numFmtId="166" fontId="25" fillId="0" borderId="0" xfId="1" applyNumberFormat="1" applyFont="1"/>
    <xf numFmtId="43" fontId="25" fillId="0" borderId="0" xfId="1" applyFont="1" applyAlignment="1">
      <alignment horizontal="right"/>
    </xf>
    <xf numFmtId="0" fontId="24" fillId="0" borderId="36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/>
    <xf numFmtId="1" fontId="27" fillId="0" borderId="0" xfId="0" applyNumberFormat="1" applyFont="1"/>
    <xf numFmtId="43" fontId="27" fillId="0" borderId="0" xfId="1" applyFont="1"/>
    <xf numFmtId="166" fontId="27" fillId="0" borderId="0" xfId="1" applyNumberFormat="1" applyFont="1"/>
    <xf numFmtId="43" fontId="27" fillId="0" borderId="0" xfId="1" applyFont="1" applyAlignment="1">
      <alignment horizontal="right"/>
    </xf>
    <xf numFmtId="1" fontId="27" fillId="0" borderId="0" xfId="1" applyNumberFormat="1" applyFont="1"/>
    <xf numFmtId="0" fontId="21" fillId="0" borderId="0" xfId="0" applyFont="1"/>
    <xf numFmtId="43" fontId="25" fillId="0" borderId="0" xfId="0" applyNumberFormat="1" applyFont="1"/>
    <xf numFmtId="43" fontId="30" fillId="0" borderId="0" xfId="1" applyFont="1" applyAlignment="1"/>
    <xf numFmtId="43" fontId="27" fillId="0" borderId="0" xfId="1" applyFont="1" applyAlignment="1"/>
    <xf numFmtId="12" fontId="25" fillId="0" borderId="0" xfId="1" applyNumberFormat="1" applyFont="1"/>
    <xf numFmtId="43" fontId="26" fillId="0" borderId="0" xfId="1" applyFont="1" applyAlignment="1"/>
    <xf numFmtId="43" fontId="25" fillId="0" borderId="0" xfId="1" applyFont="1" applyAlignment="1"/>
    <xf numFmtId="0" fontId="24" fillId="0" borderId="0" xfId="0" applyFont="1"/>
    <xf numFmtId="43" fontId="24" fillId="0" borderId="0" xfId="1" applyFont="1"/>
    <xf numFmtId="43" fontId="24" fillId="0" borderId="0" xfId="1" applyFont="1" applyAlignment="1">
      <alignment horizontal="right"/>
    </xf>
    <xf numFmtId="43" fontId="24" fillId="0" borderId="0" xfId="0" applyNumberFormat="1" applyFont="1"/>
    <xf numFmtId="43" fontId="24" fillId="0" borderId="0" xfId="1" applyFont="1" applyAlignment="1"/>
    <xf numFmtId="43" fontId="0" fillId="0" borderId="0" xfId="1" applyFont="1"/>
    <xf numFmtId="43" fontId="9" fillId="0" borderId="23" xfId="0" applyNumberFormat="1" applyFont="1" applyBorder="1"/>
    <xf numFmtId="0" fontId="20" fillId="0" borderId="15" xfId="0" applyFont="1" applyBorder="1" applyAlignment="1">
      <alignment vertical="center" wrapText="1"/>
    </xf>
    <xf numFmtId="0" fontId="9" fillId="0" borderId="63" xfId="0" applyFont="1" applyBorder="1" applyAlignment="1">
      <alignment horizontal="left"/>
    </xf>
    <xf numFmtId="166" fontId="25" fillId="0" borderId="0" xfId="1" applyNumberFormat="1" applyFont="1" applyAlignment="1">
      <alignment horizontal="right"/>
    </xf>
    <xf numFmtId="13" fontId="24" fillId="0" borderId="0" xfId="1" applyNumberFormat="1" applyFont="1"/>
    <xf numFmtId="43" fontId="1" fillId="7" borderId="57" xfId="0" applyNumberFormat="1" applyFont="1" applyFill="1" applyBorder="1"/>
    <xf numFmtId="43" fontId="9" fillId="3" borderId="0" xfId="1" applyFont="1" applyFill="1" applyBorder="1"/>
    <xf numFmtId="43" fontId="10" fillId="0" borderId="0" xfId="1" applyNumberFormat="1" applyFont="1"/>
    <xf numFmtId="0" fontId="8" fillId="0" borderId="63" xfId="0" applyFont="1" applyBorder="1" applyAlignment="1">
      <alignment horizontal="center"/>
    </xf>
    <xf numFmtId="43" fontId="8" fillId="0" borderId="0" xfId="1" applyFont="1"/>
    <xf numFmtId="43" fontId="23" fillId="0" borderId="0" xfId="1" applyNumberFormat="1" applyFont="1"/>
    <xf numFmtId="0" fontId="15" fillId="0" borderId="0" xfId="0" applyFont="1" applyAlignment="1">
      <alignment horizontal="center"/>
    </xf>
    <xf numFmtId="2" fontId="9" fillId="0" borderId="3" xfId="0" applyNumberFormat="1" applyFont="1" applyBorder="1"/>
    <xf numFmtId="2" fontId="9" fillId="0" borderId="21" xfId="0" applyNumberFormat="1" applyFont="1" applyBorder="1"/>
    <xf numFmtId="0" fontId="8" fillId="6" borderId="15" xfId="0" applyFont="1" applyFill="1" applyBorder="1" applyAlignment="1">
      <alignment horizontal="center" vertical="center" wrapText="1"/>
    </xf>
    <xf numFmtId="0" fontId="8" fillId="6" borderId="5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5" xfId="0" applyFont="1" applyFill="1" applyBorder="1" applyAlignment="1">
      <alignment horizontal="center" vertical="center" wrapText="1"/>
    </xf>
    <xf numFmtId="0" fontId="8" fillId="0" borderId="36" xfId="0" applyFont="1" applyBorder="1"/>
    <xf numFmtId="166" fontId="9" fillId="0" borderId="13" xfId="1" applyNumberFormat="1" applyFont="1" applyBorder="1"/>
    <xf numFmtId="1" fontId="9" fillId="0" borderId="67" xfId="1" applyNumberFormat="1" applyFont="1" applyBorder="1"/>
    <xf numFmtId="43" fontId="9" fillId="0" borderId="65" xfId="0" applyNumberFormat="1" applyFont="1" applyBorder="1"/>
    <xf numFmtId="2" fontId="9" fillId="7" borderId="58" xfId="0" applyNumberFormat="1" applyFont="1" applyFill="1" applyBorder="1"/>
    <xf numFmtId="166" fontId="8" fillId="4" borderId="41" xfId="1" applyNumberFormat="1" applyFont="1" applyFill="1" applyBorder="1"/>
    <xf numFmtId="43" fontId="8" fillId="4" borderId="42" xfId="1" applyFont="1" applyFill="1" applyBorder="1" applyAlignment="1">
      <alignment horizontal="right"/>
    </xf>
    <xf numFmtId="166" fontId="8" fillId="4" borderId="43" xfId="1" applyNumberFormat="1" applyFont="1" applyFill="1" applyBorder="1"/>
    <xf numFmtId="166" fontId="8" fillId="4" borderId="67" xfId="1" applyNumberFormat="1" applyFont="1" applyFill="1" applyBorder="1"/>
    <xf numFmtId="43" fontId="8" fillId="4" borderId="41" xfId="1" applyFont="1" applyFill="1" applyBorder="1"/>
    <xf numFmtId="43" fontId="8" fillId="4" borderId="43" xfId="1" applyFont="1" applyFill="1" applyBorder="1"/>
    <xf numFmtId="0" fontId="8" fillId="0" borderId="49" xfId="0" quotePrefix="1" applyFont="1" applyBorder="1"/>
    <xf numFmtId="0" fontId="8" fillId="0" borderId="17" xfId="0" applyFont="1" applyBorder="1"/>
    <xf numFmtId="43" fontId="9" fillId="0" borderId="17" xfId="1" applyFont="1" applyBorder="1"/>
    <xf numFmtId="166" fontId="9" fillId="0" borderId="17" xfId="1" applyNumberFormat="1" applyFont="1" applyBorder="1"/>
    <xf numFmtId="43" fontId="9" fillId="0" borderId="17" xfId="1" applyFont="1" applyBorder="1" applyAlignment="1">
      <alignment horizontal="right"/>
    </xf>
    <xf numFmtId="43" fontId="9" fillId="3" borderId="15" xfId="1" applyFont="1" applyFill="1" applyBorder="1"/>
    <xf numFmtId="166" fontId="9" fillId="3" borderId="15" xfId="1" applyNumberFormat="1" applyFont="1" applyFill="1" applyBorder="1"/>
    <xf numFmtId="43" fontId="9" fillId="3" borderId="15" xfId="1" applyFont="1" applyFill="1" applyBorder="1" applyAlignment="1">
      <alignment horizontal="right"/>
    </xf>
    <xf numFmtId="43" fontId="9" fillId="3" borderId="15" xfId="1" applyFont="1" applyFill="1" applyBorder="1" applyAlignment="1">
      <alignment vertical="center"/>
    </xf>
    <xf numFmtId="166" fontId="9" fillId="3" borderId="15" xfId="1" applyNumberFormat="1" applyFont="1" applyFill="1" applyBorder="1" applyAlignment="1">
      <alignment vertical="center"/>
    </xf>
    <xf numFmtId="43" fontId="9" fillId="3" borderId="15" xfId="1" applyFont="1" applyFill="1" applyBorder="1" applyAlignment="1">
      <alignment horizontal="right" vertical="center"/>
    </xf>
    <xf numFmtId="43" fontId="9" fillId="0" borderId="33" xfId="1" applyFont="1" applyBorder="1"/>
    <xf numFmtId="43" fontId="9" fillId="3" borderId="34" xfId="1" applyFont="1" applyFill="1" applyBorder="1"/>
    <xf numFmtId="43" fontId="9" fillId="3" borderId="34" xfId="1" applyFont="1" applyFill="1" applyBorder="1" applyAlignment="1">
      <alignment vertical="center"/>
    </xf>
    <xf numFmtId="166" fontId="9" fillId="0" borderId="49" xfId="1" applyNumberFormat="1" applyFont="1" applyBorder="1"/>
    <xf numFmtId="166" fontId="9" fillId="3" borderId="51" xfId="1" applyNumberFormat="1" applyFont="1" applyFill="1" applyBorder="1"/>
    <xf numFmtId="166" fontId="9" fillId="3" borderId="51" xfId="1" applyNumberFormat="1" applyFont="1" applyFill="1" applyBorder="1" applyAlignment="1">
      <alignment vertical="center"/>
    </xf>
    <xf numFmtId="166" fontId="9" fillId="0" borderId="101" xfId="1" applyNumberFormat="1" applyFont="1" applyBorder="1"/>
    <xf numFmtId="166" fontId="9" fillId="3" borderId="74" xfId="1" applyNumberFormat="1" applyFont="1" applyFill="1" applyBorder="1"/>
    <xf numFmtId="166" fontId="9" fillId="3" borderId="74" xfId="1" applyNumberFormat="1" applyFont="1" applyFill="1" applyBorder="1" applyAlignment="1">
      <alignment vertical="center"/>
    </xf>
    <xf numFmtId="43" fontId="9" fillId="0" borderId="101" xfId="1" applyFont="1" applyBorder="1"/>
    <xf numFmtId="43" fontId="9" fillId="3" borderId="74" xfId="1" applyFont="1" applyFill="1" applyBorder="1"/>
    <xf numFmtId="43" fontId="9" fillId="3" borderId="74" xfId="1" applyFont="1" applyFill="1" applyBorder="1" applyAlignment="1">
      <alignment vertical="center"/>
    </xf>
    <xf numFmtId="0" fontId="8" fillId="9" borderId="90" xfId="0" applyFont="1" applyFill="1" applyBorder="1"/>
    <xf numFmtId="0" fontId="8" fillId="9" borderId="59" xfId="0" applyFont="1" applyFill="1" applyBorder="1"/>
    <xf numFmtId="43" fontId="8" fillId="9" borderId="59" xfId="1" applyFont="1" applyFill="1" applyBorder="1"/>
    <xf numFmtId="166" fontId="8" fillId="9" borderId="68" xfId="0" applyNumberFormat="1" applyFont="1" applyFill="1" applyBorder="1"/>
    <xf numFmtId="0" fontId="8" fillId="9" borderId="60" xfId="0" applyFont="1" applyFill="1" applyBorder="1"/>
    <xf numFmtId="166" fontId="8" fillId="9" borderId="58" xfId="1" applyNumberFormat="1" applyFont="1" applyFill="1" applyBorder="1"/>
    <xf numFmtId="43" fontId="8" fillId="9" borderId="90" xfId="1" applyFont="1" applyFill="1" applyBorder="1"/>
    <xf numFmtId="43" fontId="8" fillId="9" borderId="60" xfId="0" applyNumberFormat="1" applyFont="1" applyFill="1" applyBorder="1"/>
    <xf numFmtId="1" fontId="8" fillId="9" borderId="58" xfId="0" applyNumberFormat="1" applyFont="1" applyFill="1" applyBorder="1"/>
    <xf numFmtId="43" fontId="8" fillId="9" borderId="90" xfId="0" applyNumberFormat="1" applyFont="1" applyFill="1" applyBorder="1"/>
    <xf numFmtId="43" fontId="8" fillId="9" borderId="59" xfId="0" applyNumberFormat="1" applyFont="1" applyFill="1" applyBorder="1"/>
    <xf numFmtId="1" fontId="8" fillId="9" borderId="68" xfId="1" applyNumberFormat="1" applyFont="1" applyFill="1" applyBorder="1"/>
    <xf numFmtId="166" fontId="8" fillId="2" borderId="11" xfId="1" applyNumberFormat="1" applyFont="1" applyFill="1" applyBorder="1" applyAlignment="1">
      <alignment horizontal="center" vertical="center" wrapText="1"/>
    </xf>
    <xf numFmtId="166" fontId="9" fillId="7" borderId="58" xfId="1" applyNumberFormat="1" applyFont="1" applyFill="1" applyBorder="1"/>
    <xf numFmtId="0" fontId="8" fillId="2" borderId="42" xfId="0" applyFont="1" applyFill="1" applyBorder="1" applyAlignment="1">
      <alignment horizontal="center" vertical="center" wrapText="1"/>
    </xf>
    <xf numFmtId="43" fontId="8" fillId="2" borderId="42" xfId="1" applyFont="1" applyFill="1" applyBorder="1" applyAlignment="1">
      <alignment horizontal="center" vertical="center" wrapText="1"/>
    </xf>
    <xf numFmtId="0" fontId="8" fillId="7" borderId="90" xfId="0" applyFont="1" applyFill="1" applyBorder="1"/>
    <xf numFmtId="0" fontId="8" fillId="7" borderId="59" xfId="0" applyFont="1" applyFill="1" applyBorder="1"/>
    <xf numFmtId="43" fontId="8" fillId="7" borderId="59" xfId="1" applyFont="1" applyFill="1" applyBorder="1"/>
    <xf numFmtId="166" fontId="8" fillId="7" borderId="68" xfId="0" applyNumberFormat="1" applyFont="1" applyFill="1" applyBorder="1"/>
    <xf numFmtId="43" fontId="8" fillId="7" borderId="90" xfId="1" applyFont="1" applyFill="1" applyBorder="1"/>
    <xf numFmtId="166" fontId="8" fillId="7" borderId="90" xfId="0" applyNumberFormat="1" applyFont="1" applyFill="1" applyBorder="1"/>
    <xf numFmtId="43" fontId="8" fillId="7" borderId="60" xfId="0" applyNumberFormat="1" applyFont="1" applyFill="1" applyBorder="1"/>
    <xf numFmtId="43" fontId="8" fillId="0" borderId="0" xfId="0" applyNumberFormat="1" applyFont="1"/>
    <xf numFmtId="43" fontId="1" fillId="0" borderId="0" xfId="0" applyNumberFormat="1" applyFont="1"/>
    <xf numFmtId="43" fontId="0" fillId="0" borderId="0" xfId="0" applyNumberFormat="1"/>
    <xf numFmtId="0" fontId="9" fillId="7" borderId="103" xfId="0" applyFont="1" applyFill="1" applyBorder="1"/>
    <xf numFmtId="0" fontId="9" fillId="7" borderId="104" xfId="0" applyFont="1" applyFill="1" applyBorder="1"/>
    <xf numFmtId="43" fontId="9" fillId="7" borderId="104" xfId="1" applyFont="1" applyFill="1" applyBorder="1"/>
    <xf numFmtId="43" fontId="9" fillId="7" borderId="105" xfId="0" applyNumberFormat="1" applyFont="1" applyFill="1" applyBorder="1"/>
    <xf numFmtId="43" fontId="9" fillId="7" borderId="102" xfId="1" applyFont="1" applyFill="1" applyBorder="1"/>
    <xf numFmtId="0" fontId="9" fillId="7" borderId="102" xfId="0" applyFont="1" applyFill="1" applyBorder="1"/>
    <xf numFmtId="43" fontId="9" fillId="7" borderId="105" xfId="1" applyFont="1" applyFill="1" applyBorder="1"/>
    <xf numFmtId="43" fontId="9" fillId="7" borderId="106" xfId="1" applyFont="1" applyFill="1" applyBorder="1"/>
    <xf numFmtId="43" fontId="9" fillId="0" borderId="64" xfId="0" applyNumberFormat="1" applyFont="1" applyBorder="1"/>
    <xf numFmtId="43" fontId="9" fillId="0" borderId="64" xfId="1" applyFont="1" applyBorder="1"/>
    <xf numFmtId="43" fontId="9" fillId="0" borderId="5" xfId="0" applyNumberFormat="1" applyFont="1" applyBorder="1"/>
    <xf numFmtId="0" fontId="20" fillId="0" borderId="78" xfId="0" applyFont="1" applyBorder="1"/>
    <xf numFmtId="0" fontId="20" fillId="0" borderId="98" xfId="0" applyFont="1" applyBorder="1"/>
    <xf numFmtId="0" fontId="20" fillId="0" borderId="107" xfId="0" applyFont="1" applyBorder="1"/>
    <xf numFmtId="0" fontId="20" fillId="0" borderId="108" xfId="0" applyFont="1" applyBorder="1"/>
    <xf numFmtId="0" fontId="20" fillId="0" borderId="79" xfId="0" applyFont="1" applyBorder="1"/>
    <xf numFmtId="0" fontId="20" fillId="0" borderId="80" xfId="0" applyFont="1" applyBorder="1"/>
    <xf numFmtId="0" fontId="21" fillId="0" borderId="69" xfId="0" applyFont="1" applyBorder="1"/>
    <xf numFmtId="0" fontId="21" fillId="0" borderId="38" xfId="0" applyFont="1" applyBorder="1"/>
    <xf numFmtId="0" fontId="20" fillId="0" borderId="39" xfId="0" applyFont="1" applyBorder="1"/>
    <xf numFmtId="0" fontId="20" fillId="0" borderId="76" xfId="0" applyFont="1" applyBorder="1"/>
    <xf numFmtId="0" fontId="20" fillId="0" borderId="40" xfId="0" applyFont="1" applyBorder="1"/>
    <xf numFmtId="0" fontId="20" fillId="0" borderId="70" xfId="0" applyFont="1" applyBorder="1"/>
    <xf numFmtId="166" fontId="8" fillId="2" borderId="66" xfId="1" applyNumberFormat="1" applyFont="1" applyFill="1" applyBorder="1" applyAlignment="1">
      <alignment horizontal="center" wrapText="1"/>
    </xf>
    <xf numFmtId="43" fontId="8" fillId="2" borderId="22" xfId="1" applyFont="1" applyFill="1" applyBorder="1" applyAlignment="1">
      <alignment horizontal="center" wrapText="1"/>
    </xf>
    <xf numFmtId="166" fontId="8" fillId="2" borderId="12" xfId="1" applyNumberFormat="1" applyFont="1" applyFill="1" applyBorder="1" applyAlignment="1">
      <alignment horizontal="center" wrapText="1"/>
    </xf>
    <xf numFmtId="43" fontId="8" fillId="2" borderId="27" xfId="1" applyFont="1" applyFill="1" applyBorder="1" applyAlignment="1">
      <alignment horizontal="center" wrapText="1"/>
    </xf>
    <xf numFmtId="43" fontId="8" fillId="2" borderId="4" xfId="1" applyFont="1" applyFill="1" applyBorder="1" applyAlignment="1">
      <alignment horizontal="center" wrapText="1"/>
    </xf>
    <xf numFmtId="43" fontId="8" fillId="2" borderId="26" xfId="1" applyFont="1" applyFill="1" applyBorder="1" applyAlignment="1">
      <alignment horizontal="center" wrapText="1"/>
    </xf>
    <xf numFmtId="166" fontId="8" fillId="2" borderId="26" xfId="1" applyNumberFormat="1" applyFont="1" applyFill="1" applyBorder="1" applyAlignment="1">
      <alignment horizontal="center" wrapText="1"/>
    </xf>
    <xf numFmtId="43" fontId="8" fillId="2" borderId="12" xfId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8" fillId="3" borderId="15" xfId="0" applyFont="1" applyFill="1" applyBorder="1" applyAlignment="1">
      <alignment vertical="center"/>
    </xf>
    <xf numFmtId="43" fontId="20" fillId="0" borderId="15" xfId="0" applyNumberFormat="1" applyFont="1" applyBorder="1" applyAlignment="1">
      <alignment horizontal="center" vertical="center"/>
    </xf>
    <xf numFmtId="43" fontId="20" fillId="0" borderId="15" xfId="0" applyNumberFormat="1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43" fontId="32" fillId="0" borderId="110" xfId="1" applyFont="1" applyBorder="1"/>
    <xf numFmtId="0" fontId="18" fillId="0" borderId="69" xfId="0" applyFont="1" applyBorder="1"/>
    <xf numFmtId="0" fontId="0" fillId="0" borderId="38" xfId="0" applyBorder="1"/>
    <xf numFmtId="0" fontId="0" fillId="0" borderId="39" xfId="0" applyBorder="1"/>
    <xf numFmtId="43" fontId="25" fillId="0" borderId="0" xfId="1" applyFont="1" applyAlignment="1">
      <alignment horizontal="center"/>
    </xf>
    <xf numFmtId="43" fontId="8" fillId="2" borderId="21" xfId="1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9" fillId="0" borderId="21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20" fillId="0" borderId="77" xfId="0" applyFont="1" applyBorder="1"/>
    <xf numFmtId="0" fontId="20" fillId="0" borderId="0" xfId="0" applyFont="1" applyBorder="1"/>
    <xf numFmtId="0" fontId="20" fillId="0" borderId="84" xfId="0" applyFont="1" applyBorder="1"/>
    <xf numFmtId="0" fontId="20" fillId="0" borderId="110" xfId="0" applyFont="1" applyBorder="1"/>
    <xf numFmtId="0" fontId="20" fillId="0" borderId="113" xfId="0" applyFont="1" applyBorder="1"/>
    <xf numFmtId="43" fontId="20" fillId="0" borderId="34" xfId="0" applyNumberFormat="1" applyFont="1" applyBorder="1" applyAlignment="1">
      <alignment vertical="center"/>
    </xf>
    <xf numFmtId="43" fontId="20" fillId="0" borderId="19" xfId="0" applyNumberFormat="1" applyFont="1" applyBorder="1" applyAlignment="1">
      <alignment vertical="center"/>
    </xf>
    <xf numFmtId="43" fontId="20" fillId="0" borderId="74" xfId="0" applyNumberFormat="1" applyFont="1" applyBorder="1" applyAlignment="1">
      <alignment vertical="center"/>
    </xf>
    <xf numFmtId="0" fontId="9" fillId="0" borderId="77" xfId="0" applyFont="1" applyBorder="1"/>
    <xf numFmtId="0" fontId="9" fillId="7" borderId="86" xfId="0" applyFont="1" applyFill="1" applyBorder="1"/>
    <xf numFmtId="0" fontId="9" fillId="7" borderId="116" xfId="0" applyFont="1" applyFill="1" applyBorder="1"/>
    <xf numFmtId="43" fontId="9" fillId="7" borderId="116" xfId="1" applyFont="1" applyFill="1" applyBorder="1"/>
    <xf numFmtId="43" fontId="9" fillId="7" borderId="86" xfId="1" applyFont="1" applyFill="1" applyBorder="1"/>
    <xf numFmtId="166" fontId="9" fillId="7" borderId="117" xfId="0" applyNumberFormat="1" applyFont="1" applyFill="1" applyBorder="1"/>
    <xf numFmtId="166" fontId="9" fillId="7" borderId="86" xfId="0" applyNumberFormat="1" applyFont="1" applyFill="1" applyBorder="1"/>
    <xf numFmtId="0" fontId="9" fillId="0" borderId="36" xfId="0" applyFont="1" applyBorder="1"/>
    <xf numFmtId="43" fontId="9" fillId="0" borderId="36" xfId="1" applyFont="1" applyBorder="1"/>
    <xf numFmtId="166" fontId="9" fillId="0" borderId="36" xfId="0" applyNumberFormat="1" applyFont="1" applyBorder="1"/>
    <xf numFmtId="166" fontId="9" fillId="0" borderId="36" xfId="1" applyNumberFormat="1" applyFont="1" applyBorder="1"/>
    <xf numFmtId="1" fontId="9" fillId="0" borderId="36" xfId="1" applyNumberFormat="1" applyFont="1" applyBorder="1"/>
    <xf numFmtId="166" fontId="8" fillId="7" borderId="90" xfId="1" applyNumberFormat="1" applyFont="1" applyFill="1" applyBorder="1"/>
    <xf numFmtId="43" fontId="8" fillId="7" borderId="59" xfId="1" applyNumberFormat="1" applyFont="1" applyFill="1" applyBorder="1"/>
    <xf numFmtId="43" fontId="8" fillId="7" borderId="68" xfId="0" applyNumberFormat="1" applyFont="1" applyFill="1" applyBorder="1"/>
    <xf numFmtId="43" fontId="8" fillId="7" borderId="90" xfId="0" applyNumberFormat="1" applyFont="1" applyFill="1" applyBorder="1"/>
    <xf numFmtId="0" fontId="15" fillId="0" borderId="0" xfId="0" applyFont="1" applyAlignment="1">
      <alignment horizont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5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6" fontId="25" fillId="0" borderId="0" xfId="1" applyNumberFormat="1" applyFont="1" applyAlignment="1">
      <alignment horizontal="center"/>
    </xf>
    <xf numFmtId="0" fontId="8" fillId="2" borderId="95" xfId="0" applyFont="1" applyFill="1" applyBorder="1" applyAlignment="1">
      <alignment horizontal="center" vertical="center" wrapText="1"/>
    </xf>
    <xf numFmtId="43" fontId="32" fillId="0" borderId="15" xfId="1" applyFont="1" applyBorder="1" applyAlignment="1">
      <alignment horizontal="center" vertical="center"/>
    </xf>
    <xf numFmtId="0" fontId="20" fillId="0" borderId="98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 wrapText="1"/>
    </xf>
    <xf numFmtId="0" fontId="20" fillId="0" borderId="79" xfId="0" applyFont="1" applyBorder="1" applyAlignment="1">
      <alignment horizontal="center" vertical="center"/>
    </xf>
    <xf numFmtId="43" fontId="20" fillId="0" borderId="79" xfId="0" applyNumberFormat="1" applyFont="1" applyBorder="1" applyAlignment="1">
      <alignment horizontal="center" vertical="center"/>
    </xf>
    <xf numFmtId="43" fontId="20" fillId="0" borderId="79" xfId="1" applyFont="1" applyBorder="1" applyAlignment="1">
      <alignment horizontal="center" vertical="center"/>
    </xf>
    <xf numFmtId="43" fontId="20" fillId="0" borderId="79" xfId="0" applyNumberFormat="1" applyFont="1" applyBorder="1" applyAlignment="1">
      <alignment vertical="center"/>
    </xf>
    <xf numFmtId="0" fontId="22" fillId="0" borderId="69" xfId="0" applyFont="1" applyBorder="1"/>
    <xf numFmtId="43" fontId="32" fillId="0" borderId="79" xfId="1" applyFont="1" applyBorder="1" applyAlignment="1">
      <alignment horizontal="center" vertical="center"/>
    </xf>
    <xf numFmtId="43" fontId="20" fillId="0" borderId="15" xfId="1" applyFont="1" applyBorder="1" applyAlignment="1">
      <alignment vertical="center"/>
    </xf>
    <xf numFmtId="43" fontId="20" fillId="0" borderId="79" xfId="0" applyNumberFormat="1" applyFont="1" applyBorder="1"/>
    <xf numFmtId="166" fontId="25" fillId="0" borderId="0" xfId="1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9" fillId="0" borderId="67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8" fillId="3" borderId="51" xfId="0" applyFont="1" applyFill="1" applyBorder="1" applyAlignment="1">
      <alignment horizontal="right" vertical="center"/>
    </xf>
    <xf numFmtId="166" fontId="9" fillId="0" borderId="118" xfId="0" applyNumberFormat="1" applyFont="1" applyBorder="1"/>
    <xf numFmtId="43" fontId="9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66" fontId="8" fillId="4" borderId="64" xfId="1" applyNumberFormat="1" applyFont="1" applyFill="1" applyBorder="1"/>
    <xf numFmtId="0" fontId="8" fillId="3" borderId="51" xfId="0" quotePrefix="1" applyFont="1" applyFill="1" applyBorder="1" applyAlignment="1">
      <alignment horizontal="right" vertical="center"/>
    </xf>
    <xf numFmtId="0" fontId="8" fillId="0" borderId="17" xfId="0" applyFont="1" applyBorder="1" applyAlignment="1">
      <alignment horizontal="left"/>
    </xf>
    <xf numFmtId="0" fontId="20" fillId="0" borderId="51" xfId="0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14" fontId="20" fillId="0" borderId="15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14" fontId="20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0" fillId="0" borderId="52" xfId="0" applyFont="1" applyBorder="1" applyAlignment="1">
      <alignment vertical="center" wrapText="1"/>
    </xf>
    <xf numFmtId="0" fontId="20" fillId="0" borderId="52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vertical="center" wrapText="1"/>
    </xf>
    <xf numFmtId="0" fontId="20" fillId="0" borderId="18" xfId="0" applyFont="1" applyBorder="1" applyAlignment="1">
      <alignment horizontal="center" vertical="center" wrapText="1"/>
    </xf>
    <xf numFmtId="14" fontId="20" fillId="0" borderId="18" xfId="0" applyNumberFormat="1" applyFont="1" applyBorder="1" applyAlignment="1">
      <alignment vertical="center"/>
    </xf>
    <xf numFmtId="43" fontId="20" fillId="0" borderId="18" xfId="0" applyNumberFormat="1" applyFont="1" applyBorder="1" applyAlignment="1">
      <alignment vertical="center"/>
    </xf>
    <xf numFmtId="43" fontId="20" fillId="0" borderId="18" xfId="1" applyFont="1" applyBorder="1" applyAlignment="1">
      <alignment vertical="center"/>
    </xf>
    <xf numFmtId="0" fontId="20" fillId="0" borderId="54" xfId="0" applyFont="1" applyBorder="1" applyAlignment="1">
      <alignment vertical="center" wrapText="1"/>
    </xf>
    <xf numFmtId="0" fontId="9" fillId="0" borderId="51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20" fillId="0" borderId="18" xfId="0" applyFont="1" applyBorder="1" applyAlignment="1">
      <alignment vertical="center"/>
    </xf>
    <xf numFmtId="43" fontId="20" fillId="0" borderId="18" xfId="0" applyNumberFormat="1" applyFont="1" applyBorder="1" applyAlignment="1">
      <alignment horizontal="center" vertical="center"/>
    </xf>
    <xf numFmtId="0" fontId="20" fillId="0" borderId="51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0" fontId="20" fillId="0" borderId="45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0" fillId="0" borderId="14" xfId="0" applyFont="1" applyBorder="1" applyAlignment="1">
      <alignment vertical="center" wrapText="1"/>
    </xf>
    <xf numFmtId="43" fontId="20" fillId="0" borderId="14" xfId="0" applyNumberFormat="1" applyFont="1" applyBorder="1" applyAlignment="1">
      <alignment vertical="center"/>
    </xf>
    <xf numFmtId="43" fontId="20" fillId="0" borderId="14" xfId="0" applyNumberFormat="1" applyFont="1" applyBorder="1" applyAlignment="1">
      <alignment horizontal="center" vertical="center"/>
    </xf>
    <xf numFmtId="0" fontId="20" fillId="0" borderId="46" xfId="0" applyFont="1" applyBorder="1" applyAlignment="1">
      <alignment vertical="center"/>
    </xf>
    <xf numFmtId="0" fontId="20" fillId="0" borderId="53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0" fontId="9" fillId="0" borderId="45" xfId="0" applyFont="1" applyBorder="1" applyAlignment="1">
      <alignment horizontal="center" vertical="center"/>
    </xf>
    <xf numFmtId="14" fontId="20" fillId="0" borderId="14" xfId="0" applyNumberFormat="1" applyFont="1" applyBorder="1" applyAlignment="1">
      <alignment vertical="center"/>
    </xf>
    <xf numFmtId="0" fontId="20" fillId="0" borderId="46" xfId="0" applyFont="1" applyBorder="1" applyAlignment="1">
      <alignment vertical="center" wrapText="1"/>
    </xf>
    <xf numFmtId="0" fontId="20" fillId="0" borderId="52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center" vertical="center"/>
    </xf>
    <xf numFmtId="0" fontId="20" fillId="0" borderId="45" xfId="0" applyFont="1" applyBorder="1" applyAlignment="1">
      <alignment vertical="center" wrapText="1"/>
    </xf>
    <xf numFmtId="14" fontId="20" fillId="0" borderId="14" xfId="0" applyNumberFormat="1" applyFont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14" fontId="20" fillId="0" borderId="57" xfId="0" applyNumberFormat="1" applyFont="1" applyBorder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2" borderId="45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43" fontId="8" fillId="2" borderId="46" xfId="1" applyFont="1" applyFill="1" applyBorder="1" applyAlignment="1">
      <alignment horizontal="center" vertical="center" wrapText="1"/>
    </xf>
    <xf numFmtId="43" fontId="8" fillId="2" borderId="34" xfId="1" applyFont="1" applyFill="1" applyBorder="1" applyAlignment="1">
      <alignment horizontal="center" vertical="center" wrapText="1"/>
    </xf>
    <xf numFmtId="43" fontId="8" fillId="2" borderId="100" xfId="1" applyFont="1" applyFill="1" applyBorder="1" applyAlignment="1">
      <alignment horizontal="center" vertical="center" wrapText="1"/>
    </xf>
    <xf numFmtId="43" fontId="8" fillId="2" borderId="10" xfId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center" vertical="center" wrapText="1"/>
    </xf>
    <xf numFmtId="43" fontId="8" fillId="2" borderId="62" xfId="1" applyFont="1" applyFill="1" applyBorder="1" applyAlignment="1">
      <alignment horizontal="center" vertical="center" wrapText="1"/>
    </xf>
    <xf numFmtId="43" fontId="8" fillId="2" borderId="21" xfId="1" applyFont="1" applyFill="1" applyBorder="1" applyAlignment="1">
      <alignment horizontal="center" vertical="center" wrapText="1"/>
    </xf>
    <xf numFmtId="43" fontId="8" fillId="2" borderId="24" xfId="1" applyFont="1" applyFill="1" applyBorder="1" applyAlignment="1">
      <alignment horizontal="center" vertical="center" wrapText="1"/>
    </xf>
    <xf numFmtId="43" fontId="8" fillId="2" borderId="25" xfId="1" applyFont="1" applyFill="1" applyBorder="1" applyAlignment="1">
      <alignment horizontal="center" vertical="center" wrapText="1"/>
    </xf>
    <xf numFmtId="43" fontId="8" fillId="2" borderId="11" xfId="1" applyFont="1" applyFill="1" applyBorder="1" applyAlignment="1">
      <alignment horizontal="center" vertical="center" wrapText="1"/>
    </xf>
    <xf numFmtId="43" fontId="8" fillId="2" borderId="3" xfId="1" applyFont="1" applyFill="1" applyBorder="1" applyAlignment="1">
      <alignment horizontal="center" vertical="center" wrapText="1"/>
    </xf>
    <xf numFmtId="43" fontId="25" fillId="0" borderId="29" xfId="1" applyFont="1" applyBorder="1" applyAlignment="1">
      <alignment horizontal="center"/>
    </xf>
    <xf numFmtId="43" fontId="25" fillId="0" borderId="0" xfId="1" applyFont="1" applyAlignment="1">
      <alignment horizontal="center"/>
    </xf>
    <xf numFmtId="166" fontId="25" fillId="0" borderId="0" xfId="1" applyNumberFormat="1" applyFont="1" applyAlignment="1">
      <alignment horizontal="center"/>
    </xf>
    <xf numFmtId="43" fontId="9" fillId="0" borderId="0" xfId="1" applyFont="1" applyAlignment="1">
      <alignment horizontal="center"/>
    </xf>
    <xf numFmtId="165" fontId="14" fillId="8" borderId="56" xfId="1" applyNumberFormat="1" applyFont="1" applyFill="1" applyBorder="1" applyAlignment="1">
      <alignment horizontal="center"/>
    </xf>
    <xf numFmtId="0" fontId="8" fillId="3" borderId="34" xfId="0" applyFont="1" applyFill="1" applyBorder="1" applyAlignment="1">
      <alignment horizontal="left" vertical="center" wrapText="1"/>
    </xf>
    <xf numFmtId="0" fontId="8" fillId="3" borderId="74" xfId="0" applyFont="1" applyFill="1" applyBorder="1" applyAlignment="1">
      <alignment horizontal="left" vertical="center" wrapText="1"/>
    </xf>
    <xf numFmtId="0" fontId="8" fillId="3" borderId="15" xfId="0" applyNumberFormat="1" applyFont="1" applyFill="1" applyBorder="1" applyAlignment="1">
      <alignment horizontal="left" vertical="center" wrapText="1"/>
    </xf>
    <xf numFmtId="0" fontId="8" fillId="4" borderId="77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84" xfId="0" applyFont="1" applyFill="1" applyBorder="1" applyAlignment="1">
      <alignment horizontal="center" vertical="center"/>
    </xf>
    <xf numFmtId="0" fontId="8" fillId="4" borderId="81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97" xfId="0" applyFont="1" applyFill="1" applyBorder="1" applyAlignment="1">
      <alignment horizontal="center" vertical="center"/>
    </xf>
    <xf numFmtId="43" fontId="8" fillId="4" borderId="98" xfId="1" applyFont="1" applyFill="1" applyBorder="1" applyAlignment="1">
      <alignment horizontal="center" vertical="center"/>
    </xf>
    <xf numFmtId="43" fontId="8" fillId="4" borderId="107" xfId="1" applyFont="1" applyFill="1" applyBorder="1" applyAlignment="1">
      <alignment horizontal="center" vertical="center"/>
    </xf>
    <xf numFmtId="43" fontId="8" fillId="4" borderId="119" xfId="1" applyFont="1" applyFill="1" applyBorder="1" applyAlignment="1">
      <alignment horizontal="center" vertical="center"/>
    </xf>
    <xf numFmtId="43" fontId="8" fillId="4" borderId="99" xfId="1" applyFont="1" applyFill="1" applyBorder="1" applyAlignment="1">
      <alignment horizontal="center" vertical="center"/>
    </xf>
    <xf numFmtId="43" fontId="8" fillId="4" borderId="36" xfId="1" applyFont="1" applyFill="1" applyBorder="1" applyAlignment="1">
      <alignment horizontal="center" vertical="center"/>
    </xf>
    <xf numFmtId="43" fontId="8" fillId="4" borderId="82" xfId="1" applyFont="1" applyFill="1" applyBorder="1" applyAlignment="1">
      <alignment horizontal="center" vertical="center"/>
    </xf>
    <xf numFmtId="165" fontId="14" fillId="8" borderId="55" xfId="1" applyNumberFormat="1" applyFont="1" applyFill="1" applyBorder="1" applyAlignment="1">
      <alignment horizontal="center"/>
    </xf>
    <xf numFmtId="165" fontId="14" fillId="8" borderId="94" xfId="1" applyNumberFormat="1" applyFont="1" applyFill="1" applyBorder="1" applyAlignment="1">
      <alignment horizontal="center"/>
    </xf>
    <xf numFmtId="43" fontId="26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8" fillId="2" borderId="95" xfId="0" applyFont="1" applyFill="1" applyBorder="1" applyAlignment="1">
      <alignment horizontal="center" vertical="center" wrapText="1"/>
    </xf>
    <xf numFmtId="43" fontId="8" fillId="2" borderId="22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86" xfId="0" applyFont="1" applyFill="1" applyBorder="1" applyAlignment="1">
      <alignment horizontal="center" vertical="center" wrapText="1"/>
    </xf>
    <xf numFmtId="0" fontId="8" fillId="2" borderId="87" xfId="0" applyFont="1" applyFill="1" applyBorder="1" applyAlignment="1">
      <alignment horizontal="center" vertical="center" wrapText="1"/>
    </xf>
    <xf numFmtId="0" fontId="8" fillId="2" borderId="96" xfId="0" applyFont="1" applyFill="1" applyBorder="1" applyAlignment="1">
      <alignment horizontal="center" vertical="center" wrapText="1"/>
    </xf>
    <xf numFmtId="43" fontId="27" fillId="0" borderId="0" xfId="1" applyFont="1" applyAlignment="1">
      <alignment horizontal="center"/>
    </xf>
    <xf numFmtId="0" fontId="29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8" fillId="9" borderId="55" xfId="0" applyFont="1" applyFill="1" applyBorder="1" applyAlignment="1">
      <alignment horizontal="center"/>
    </xf>
    <xf numFmtId="0" fontId="8" fillId="9" borderId="56" xfId="0" applyFont="1" applyFill="1" applyBorder="1" applyAlignment="1">
      <alignment horizontal="center"/>
    </xf>
    <xf numFmtId="0" fontId="8" fillId="9" borderId="58" xfId="0" applyFont="1" applyFill="1" applyBorder="1" applyAlignment="1">
      <alignment horizontal="center"/>
    </xf>
    <xf numFmtId="43" fontId="30" fillId="0" borderId="0" xfId="1" applyFont="1" applyAlignment="1">
      <alignment horizontal="center"/>
    </xf>
    <xf numFmtId="0" fontId="9" fillId="0" borderId="112" xfId="0" applyFont="1" applyBorder="1" applyAlignment="1">
      <alignment horizontal="left" wrapText="1"/>
    </xf>
    <xf numFmtId="0" fontId="9" fillId="0" borderId="111" xfId="0" applyFont="1" applyBorder="1" applyAlignment="1">
      <alignment horizontal="left" wrapText="1"/>
    </xf>
    <xf numFmtId="0" fontId="9" fillId="0" borderId="42" xfId="0" applyFont="1" applyBorder="1" applyAlignment="1">
      <alignment horizontal="left" wrapText="1"/>
    </xf>
    <xf numFmtId="0" fontId="9" fillId="0" borderId="41" xfId="0" applyFont="1" applyBorder="1" applyAlignment="1">
      <alignment horizontal="left" wrapText="1"/>
    </xf>
    <xf numFmtId="0" fontId="9" fillId="0" borderId="92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9" fillId="0" borderId="2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21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23" fillId="2" borderId="63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6" fontId="8" fillId="2" borderId="1" xfId="1" applyNumberFormat="1" applyFont="1" applyFill="1" applyBorder="1" applyAlignment="1">
      <alignment horizontal="center" vertical="center" wrapText="1"/>
    </xf>
    <xf numFmtId="166" fontId="8" fillId="2" borderId="63" xfId="1" applyNumberFormat="1" applyFont="1" applyFill="1" applyBorder="1" applyAlignment="1">
      <alignment horizontal="center" vertical="center" wrapText="1"/>
    </xf>
    <xf numFmtId="166" fontId="8" fillId="2" borderId="95" xfId="1" applyNumberFormat="1" applyFont="1" applyFill="1" applyBorder="1" applyAlignment="1">
      <alignment horizontal="center" vertical="center" wrapText="1"/>
    </xf>
    <xf numFmtId="0" fontId="8" fillId="7" borderId="55" xfId="0" applyFont="1" applyFill="1" applyBorder="1" applyAlignment="1">
      <alignment horizontal="center"/>
    </xf>
    <xf numFmtId="0" fontId="8" fillId="7" borderId="56" xfId="0" applyFont="1" applyFill="1" applyBorder="1" applyAlignment="1">
      <alignment horizontal="center"/>
    </xf>
    <xf numFmtId="0" fontId="8" fillId="7" borderId="58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43" fontId="24" fillId="0" borderId="0" xfId="1" applyFont="1" applyAlignment="1">
      <alignment horizontal="center"/>
    </xf>
    <xf numFmtId="0" fontId="8" fillId="2" borderId="88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 wrapText="1"/>
    </xf>
    <xf numFmtId="0" fontId="8" fillId="7" borderId="81" xfId="0" applyFont="1" applyFill="1" applyBorder="1" applyAlignment="1">
      <alignment horizontal="center"/>
    </xf>
    <xf numFmtId="0" fontId="8" fillId="7" borderId="36" xfId="0" applyFont="1" applyFill="1" applyBorder="1" applyAlignment="1">
      <alignment horizontal="center"/>
    </xf>
    <xf numFmtId="0" fontId="8" fillId="7" borderId="102" xfId="0" applyFont="1" applyFill="1" applyBorder="1" applyAlignment="1">
      <alignment horizontal="center"/>
    </xf>
    <xf numFmtId="0" fontId="9" fillId="0" borderId="21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6" borderId="45" xfId="0" applyFont="1" applyFill="1" applyBorder="1" applyAlignment="1">
      <alignment horizontal="center" vertical="center" wrapText="1"/>
    </xf>
    <xf numFmtId="0" fontId="21" fillId="6" borderId="51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center" vertic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83" xfId="0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84" xfId="0" applyFont="1" applyFill="1" applyBorder="1" applyAlignment="1">
      <alignment horizontal="center" vertical="center" wrapText="1"/>
    </xf>
    <xf numFmtId="0" fontId="21" fillId="6" borderId="38" xfId="0" applyFont="1" applyFill="1" applyBorder="1" applyAlignment="1">
      <alignment horizontal="center" vertical="center" wrapText="1"/>
    </xf>
    <xf numFmtId="0" fontId="21" fillId="6" borderId="39" xfId="0" applyFont="1" applyFill="1" applyBorder="1" applyAlignment="1">
      <alignment horizontal="center" vertical="center" wrapText="1"/>
    </xf>
    <xf numFmtId="0" fontId="21" fillId="6" borderId="76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52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46" xfId="0" applyFont="1" applyFill="1" applyBorder="1" applyAlignment="1">
      <alignment horizontal="center" vertical="center" wrapText="1"/>
    </xf>
    <xf numFmtId="0" fontId="21" fillId="7" borderId="55" xfId="0" applyFont="1" applyFill="1" applyBorder="1" applyAlignment="1">
      <alignment horizontal="center"/>
    </xf>
    <xf numFmtId="0" fontId="21" fillId="7" borderId="56" xfId="0" applyFont="1" applyFill="1" applyBorder="1" applyAlignment="1">
      <alignment horizontal="center"/>
    </xf>
    <xf numFmtId="0" fontId="21" fillId="7" borderId="91" xfId="0" applyFont="1" applyFill="1" applyBorder="1" applyAlignment="1">
      <alignment horizontal="center"/>
    </xf>
    <xf numFmtId="0" fontId="20" fillId="0" borderId="19" xfId="0" applyFont="1" applyBorder="1" applyAlignment="1">
      <alignment horizontal="left" vertical="center" wrapText="1"/>
    </xf>
    <xf numFmtId="0" fontId="20" fillId="0" borderId="74" xfId="0" applyFont="1" applyBorder="1" applyAlignment="1">
      <alignment horizontal="left" vertical="center" wrapText="1"/>
    </xf>
    <xf numFmtId="0" fontId="21" fillId="7" borderId="37" xfId="0" applyFont="1" applyFill="1" applyBorder="1" applyAlignment="1">
      <alignment horizontal="center"/>
    </xf>
    <xf numFmtId="0" fontId="21" fillId="7" borderId="39" xfId="0" applyFont="1" applyFill="1" applyBorder="1" applyAlignment="1">
      <alignment horizontal="center"/>
    </xf>
    <xf numFmtId="0" fontId="21" fillId="7" borderId="76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21" fillId="7" borderId="20" xfId="0" applyFont="1" applyFill="1" applyBorder="1" applyAlignment="1">
      <alignment horizontal="center"/>
    </xf>
    <xf numFmtId="0" fontId="21" fillId="7" borderId="85" xfId="0" applyFont="1" applyFill="1" applyBorder="1" applyAlignment="1">
      <alignment horizontal="center"/>
    </xf>
    <xf numFmtId="43" fontId="8" fillId="2" borderId="86" xfId="1" applyFont="1" applyFill="1" applyBorder="1" applyAlignment="1">
      <alignment horizontal="center" vertical="center" wrapText="1"/>
    </xf>
    <xf numFmtId="43" fontId="8" fillId="2" borderId="87" xfId="1" applyFont="1" applyFill="1" applyBorder="1" applyAlignment="1">
      <alignment horizontal="center" vertical="center" wrapText="1"/>
    </xf>
    <xf numFmtId="43" fontId="8" fillId="2" borderId="88" xfId="1" applyFont="1" applyFill="1" applyBorder="1" applyAlignment="1">
      <alignment horizontal="center" vertical="center" wrapText="1"/>
    </xf>
    <xf numFmtId="43" fontId="25" fillId="0" borderId="0" xfId="0" applyNumberFormat="1" applyFont="1" applyAlignment="1">
      <alignment horizontal="center"/>
    </xf>
    <xf numFmtId="43" fontId="28" fillId="0" borderId="0" xfId="0" applyNumberFormat="1" applyFont="1" applyBorder="1" applyAlignment="1">
      <alignment horizontal="center"/>
    </xf>
    <xf numFmtId="0" fontId="33" fillId="0" borderId="0" xfId="0" applyFont="1" applyAlignment="1">
      <alignment horizontal="center"/>
    </xf>
    <xf numFmtId="0" fontId="8" fillId="2" borderId="19" xfId="0" applyFont="1" applyFill="1" applyBorder="1" applyAlignment="1">
      <alignment horizontal="center" vertical="center" wrapText="1"/>
    </xf>
    <xf numFmtId="0" fontId="8" fillId="7" borderId="114" xfId="0" applyFont="1" applyFill="1" applyBorder="1" applyAlignment="1">
      <alignment horizontal="center"/>
    </xf>
    <xf numFmtId="0" fontId="8" fillId="7" borderId="29" xfId="0" applyFont="1" applyFill="1" applyBorder="1" applyAlignment="1">
      <alignment horizontal="center"/>
    </xf>
    <xf numFmtId="0" fontId="8" fillId="7" borderId="115" xfId="0" applyFont="1" applyFill="1" applyBorder="1" applyAlignment="1">
      <alignment horizontal="center"/>
    </xf>
    <xf numFmtId="43" fontId="25" fillId="0" borderId="0" xfId="1" applyFont="1" applyBorder="1" applyAlignment="1">
      <alignment horizontal="center"/>
    </xf>
    <xf numFmtId="0" fontId="1" fillId="6" borderId="45" xfId="0" applyFont="1" applyFill="1" applyBorder="1" applyAlignment="1">
      <alignment horizontal="center" vertical="center" wrapText="1"/>
    </xf>
    <xf numFmtId="0" fontId="1" fillId="6" borderId="51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6" borderId="83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84" xfId="0" applyFont="1" applyFill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6" borderId="39" xfId="0" applyFont="1" applyFill="1" applyBorder="1" applyAlignment="1">
      <alignment horizontal="center" vertical="center" wrapText="1"/>
    </xf>
    <xf numFmtId="0" fontId="1" fillId="6" borderId="76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74" xfId="0" applyBorder="1" applyAlignment="1">
      <alignment horizontal="left" vertical="center" wrapText="1"/>
    </xf>
    <xf numFmtId="0" fontId="1" fillId="7" borderId="37" xfId="0" applyFont="1" applyFill="1" applyBorder="1" applyAlignment="1">
      <alignment horizontal="center"/>
    </xf>
    <xf numFmtId="0" fontId="1" fillId="7" borderId="39" xfId="0" applyFont="1" applyFill="1" applyBorder="1" applyAlignment="1">
      <alignment horizontal="center"/>
    </xf>
    <xf numFmtId="0" fontId="1" fillId="7" borderId="76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85" xfId="0" applyFont="1" applyFill="1" applyBorder="1" applyAlignment="1">
      <alignment horizontal="center"/>
    </xf>
    <xf numFmtId="0" fontId="1" fillId="7" borderId="55" xfId="0" applyFont="1" applyFill="1" applyBorder="1" applyAlignment="1">
      <alignment horizontal="center"/>
    </xf>
    <xf numFmtId="0" fontId="1" fillId="7" borderId="56" xfId="0" applyFont="1" applyFill="1" applyBorder="1" applyAlignment="1">
      <alignment horizontal="center"/>
    </xf>
    <xf numFmtId="0" fontId="1" fillId="7" borderId="91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4" xfId="0" applyBorder="1" applyAlignment="1">
      <alignment horizontal="center"/>
    </xf>
    <xf numFmtId="0" fontId="21" fillId="6" borderId="109" xfId="0" applyFont="1" applyFill="1" applyBorder="1" applyAlignment="1">
      <alignment horizontal="center" vertical="center" wrapText="1"/>
    </xf>
    <xf numFmtId="0" fontId="21" fillId="6" borderId="110" xfId="0" applyFont="1" applyFill="1" applyBorder="1" applyAlignment="1">
      <alignment horizontal="center" vertical="center" wrapText="1"/>
    </xf>
    <xf numFmtId="0" fontId="21" fillId="6" borderId="40" xfId="0" applyFont="1" applyFill="1" applyBorder="1" applyAlignment="1">
      <alignment horizontal="center" vertical="center" wrapText="1"/>
    </xf>
    <xf numFmtId="0" fontId="20" fillId="0" borderId="107" xfId="0" applyFont="1" applyBorder="1" applyAlignment="1">
      <alignment horizontal="left" vertical="center" wrapText="1"/>
    </xf>
    <xf numFmtId="0" fontId="20" fillId="0" borderId="108" xfId="0" applyFont="1" applyBorder="1" applyAlignment="1">
      <alignment horizontal="left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2" borderId="45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" fillId="6" borderId="14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45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ot%20file\app\PPMP-OME-CORRECTED%202017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mp"/>
      <sheetName val="ANNEX1"/>
      <sheetName val="ANNEX-2"/>
      <sheetName val="ANNEX-3"/>
      <sheetName val="ANNEX 4"/>
      <sheetName val="ANNEX5"/>
      <sheetName val="ANNEX 6"/>
      <sheetName val="ANNEX 8"/>
      <sheetName val="ANNEX 7 (2)"/>
      <sheetName val="ANNEX 9"/>
      <sheetName val="ANNEX 10"/>
      <sheetName val="ANNEX 10 (2)"/>
      <sheetName val="app"/>
      <sheetName val="Annex 1"/>
      <sheetName val="ps"/>
      <sheetName val="MAyor's Grants"/>
    </sheetNames>
    <sheetDataSet>
      <sheetData sheetId="0" refreshError="1"/>
      <sheetData sheetId="1" refreshError="1"/>
      <sheetData sheetId="2">
        <row r="12">
          <cell r="C12" t="str">
            <v>Oil # 40</v>
          </cell>
          <cell r="G12">
            <v>937500</v>
          </cell>
        </row>
        <row r="13">
          <cell r="C13" t="str">
            <v>Oil # 10</v>
          </cell>
          <cell r="G13">
            <v>937500</v>
          </cell>
        </row>
        <row r="14">
          <cell r="C14" t="str">
            <v>Oil # 30</v>
          </cell>
          <cell r="G14">
            <v>937500</v>
          </cell>
        </row>
        <row r="15">
          <cell r="C15" t="str">
            <v>Oil # 90</v>
          </cell>
          <cell r="G15">
            <v>250000</v>
          </cell>
        </row>
        <row r="16">
          <cell r="C16" t="str">
            <v>Oil # 140</v>
          </cell>
          <cell r="G16">
            <v>250000</v>
          </cell>
        </row>
        <row r="17">
          <cell r="C17" t="str">
            <v>Grease</v>
          </cell>
          <cell r="G17">
            <v>133500</v>
          </cell>
        </row>
        <row r="18">
          <cell r="C18" t="str">
            <v>Coolant</v>
          </cell>
          <cell r="G18">
            <v>79500</v>
          </cell>
        </row>
        <row r="19">
          <cell r="C19" t="str">
            <v>Brake fliud</v>
          </cell>
          <cell r="G19">
            <v>95400</v>
          </cell>
        </row>
        <row r="20">
          <cell r="C20" t="str">
            <v>ATF</v>
          </cell>
          <cell r="G20">
            <v>79500</v>
          </cell>
        </row>
        <row r="21">
          <cell r="C21" t="str">
            <v>Gear Oil</v>
          </cell>
          <cell r="G21">
            <v>265000</v>
          </cell>
        </row>
        <row r="23">
          <cell r="C23" t="str">
            <v>Diesel Fuel</v>
          </cell>
          <cell r="G23">
            <v>960000</v>
          </cell>
        </row>
      </sheetData>
      <sheetData sheetId="3" refreshError="1"/>
      <sheetData sheetId="4">
        <row r="14">
          <cell r="G14">
            <v>472000</v>
          </cell>
        </row>
        <row r="23">
          <cell r="AA23">
            <v>60000</v>
          </cell>
        </row>
        <row r="24">
          <cell r="AA24">
            <v>75000</v>
          </cell>
        </row>
        <row r="25">
          <cell r="AA25">
            <v>30000</v>
          </cell>
        </row>
        <row r="26">
          <cell r="AA26">
            <v>21500</v>
          </cell>
        </row>
        <row r="27">
          <cell r="AA27">
            <v>50000</v>
          </cell>
        </row>
        <row r="28">
          <cell r="AA28">
            <v>100000</v>
          </cell>
        </row>
        <row r="30">
          <cell r="G30">
            <v>79500</v>
          </cell>
        </row>
      </sheetData>
      <sheetData sheetId="5">
        <row r="11">
          <cell r="I11">
            <v>1000000</v>
          </cell>
        </row>
        <row r="23">
          <cell r="I23">
            <v>500000</v>
          </cell>
        </row>
        <row r="29">
          <cell r="I29">
            <v>600000</v>
          </cell>
        </row>
      </sheetData>
      <sheetData sheetId="6" refreshError="1"/>
      <sheetData sheetId="7" refreshError="1"/>
      <sheetData sheetId="8">
        <row r="9">
          <cell r="G9">
            <v>422400</v>
          </cell>
        </row>
        <row r="10">
          <cell r="G10">
            <v>844800</v>
          </cell>
        </row>
        <row r="11">
          <cell r="C11" t="str">
            <v>Pick-upTire (30X9.50 x 15.00)</v>
          </cell>
          <cell r="G11">
            <v>83600</v>
          </cell>
        </row>
        <row r="12">
          <cell r="C12" t="str">
            <v>Ambulance Tire ( 195x70x15)</v>
          </cell>
          <cell r="G12">
            <v>74800</v>
          </cell>
        </row>
        <row r="13">
          <cell r="C13" t="str">
            <v>Self loading Tire ( 11R x 22)</v>
          </cell>
          <cell r="G13">
            <v>210000</v>
          </cell>
        </row>
        <row r="14">
          <cell r="C14" t="str">
            <v>Garbage Compactor  (8.25 x 16)</v>
          </cell>
          <cell r="G14">
            <v>99000</v>
          </cell>
        </row>
        <row r="15">
          <cell r="C15" t="str">
            <v>Hub bolt</v>
          </cell>
          <cell r="G15">
            <v>51000</v>
          </cell>
        </row>
        <row r="26">
          <cell r="C26" t="str">
            <v>Hydraulic Hose</v>
          </cell>
          <cell r="G26">
            <v>90000</v>
          </cell>
        </row>
        <row r="27">
          <cell r="C27" t="str">
            <v>Battery (21 Plates)</v>
          </cell>
          <cell r="G27">
            <v>76800</v>
          </cell>
        </row>
        <row r="28">
          <cell r="C28" t="str">
            <v>Battery (17 Plates)</v>
          </cell>
          <cell r="G28">
            <v>68800</v>
          </cell>
        </row>
        <row r="35">
          <cell r="G35">
            <v>52000</v>
          </cell>
        </row>
        <row r="36">
          <cell r="G36">
            <v>54000</v>
          </cell>
        </row>
        <row r="39">
          <cell r="G39">
            <v>83600</v>
          </cell>
        </row>
        <row r="73">
          <cell r="G73">
            <v>72000</v>
          </cell>
        </row>
        <row r="105">
          <cell r="G105">
            <v>52800</v>
          </cell>
        </row>
        <row r="191">
          <cell r="C191" t="str">
            <v>CV-joint</v>
          </cell>
          <cell r="G191">
            <v>93500</v>
          </cell>
        </row>
        <row r="192">
          <cell r="C192" t="str">
            <v>Hydrovac</v>
          </cell>
          <cell r="G192">
            <v>52800</v>
          </cell>
        </row>
        <row r="194">
          <cell r="C194" t="str">
            <v>Oil seal  (HE)</v>
          </cell>
          <cell r="G194">
            <v>72000</v>
          </cell>
        </row>
        <row r="195">
          <cell r="C195" t="str">
            <v>Oil seal (DT)</v>
          </cell>
          <cell r="G195">
            <v>65600</v>
          </cell>
        </row>
        <row r="208">
          <cell r="C208" t="str">
            <v>Grader Tire (14.00 x 24.00)</v>
          </cell>
          <cell r="G208">
            <v>871200</v>
          </cell>
        </row>
        <row r="209">
          <cell r="C209" t="str">
            <v>Payloader Tire (17.50 x 25.00)</v>
          </cell>
          <cell r="G209">
            <v>422400</v>
          </cell>
        </row>
        <row r="210">
          <cell r="C210" t="str">
            <v>Backhoe  Tire ( 8.25x20)</v>
          </cell>
          <cell r="G210">
            <v>99000</v>
          </cell>
        </row>
        <row r="211">
          <cell r="C211" t="str">
            <v>Cutting Edge w/ end bit</v>
          </cell>
          <cell r="G211">
            <v>82500</v>
          </cell>
        </row>
        <row r="215">
          <cell r="C215" t="str">
            <v xml:space="preserve">Fuel filter w/ water separator </v>
          </cell>
          <cell r="G215">
            <v>75000</v>
          </cell>
        </row>
        <row r="216">
          <cell r="C216" t="str">
            <v>Hydraulic Filter(HE)</v>
          </cell>
          <cell r="G216">
            <v>85000</v>
          </cell>
        </row>
        <row r="221">
          <cell r="C221" t="str">
            <v>Air Cleaner (H.E.)</v>
          </cell>
          <cell r="G221">
            <v>83600</v>
          </cell>
        </row>
        <row r="222">
          <cell r="C222" t="str">
            <v>Bucket teeth</v>
          </cell>
          <cell r="G222">
            <v>90000</v>
          </cell>
        </row>
      </sheetData>
      <sheetData sheetId="9" refreshError="1"/>
      <sheetData sheetId="10">
        <row r="11">
          <cell r="J11">
            <v>9600000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09"/>
  <sheetViews>
    <sheetView view="pageLayout" workbookViewId="0">
      <selection activeCell="A2" sqref="A2:N2"/>
    </sheetView>
  </sheetViews>
  <sheetFormatPr defaultRowHeight="16.5" x14ac:dyDescent="0.25"/>
  <cols>
    <col min="1" max="1" width="12.7109375" style="467" customWidth="1"/>
    <col min="2" max="2" width="2.42578125" style="467" customWidth="1"/>
    <col min="3" max="3" width="26" style="468" customWidth="1"/>
    <col min="4" max="4" width="7.42578125" style="467" customWidth="1"/>
    <col min="5" max="5" width="11.85546875" style="467" customWidth="1"/>
    <col min="6" max="6" width="8.85546875" style="467" customWidth="1"/>
    <col min="7" max="7" width="10" style="467" customWidth="1"/>
    <col min="8" max="8" width="10.28515625" style="467" customWidth="1"/>
    <col min="9" max="9" width="9.7109375" style="467" customWidth="1"/>
    <col min="10" max="10" width="11.42578125" style="467" customWidth="1"/>
    <col min="11" max="11" width="13.85546875" style="467" customWidth="1"/>
    <col min="12" max="12" width="13" style="467" customWidth="1"/>
    <col min="13" max="13" width="13.140625" style="467" customWidth="1"/>
    <col min="14" max="14" width="22.85546875" style="467" customWidth="1"/>
  </cols>
  <sheetData>
    <row r="2" spans="1:25" ht="19.5" x14ac:dyDescent="0.3">
      <c r="A2" s="522" t="s">
        <v>851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15" x14ac:dyDescent="0.25">
      <c r="A3" s="523" t="s">
        <v>68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18.75" x14ac:dyDescent="0.4">
      <c r="A4" s="524" t="s">
        <v>2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s="21" customFormat="1" ht="34.5" customHeight="1" x14ac:dyDescent="0.25">
      <c r="A6" s="525" t="s">
        <v>69</v>
      </c>
      <c r="B6" s="527"/>
      <c r="C6" s="527" t="s">
        <v>70</v>
      </c>
      <c r="D6" s="527" t="s">
        <v>71</v>
      </c>
      <c r="E6" s="527" t="s">
        <v>72</v>
      </c>
      <c r="F6" s="527" t="s">
        <v>89</v>
      </c>
      <c r="G6" s="527"/>
      <c r="H6" s="527"/>
      <c r="I6" s="527"/>
      <c r="J6" s="527" t="s">
        <v>84</v>
      </c>
      <c r="K6" s="527" t="s">
        <v>90</v>
      </c>
      <c r="L6" s="527"/>
      <c r="M6" s="527"/>
      <c r="N6" s="529" t="s">
        <v>88</v>
      </c>
    </row>
    <row r="7" spans="1:25" s="21" customFormat="1" ht="33" x14ac:dyDescent="0.25">
      <c r="A7" s="526"/>
      <c r="B7" s="528"/>
      <c r="C7" s="528"/>
      <c r="D7" s="528"/>
      <c r="E7" s="528"/>
      <c r="F7" s="509" t="s">
        <v>74</v>
      </c>
      <c r="G7" s="509" t="s">
        <v>76</v>
      </c>
      <c r="H7" s="509" t="s">
        <v>79</v>
      </c>
      <c r="I7" s="509" t="s">
        <v>82</v>
      </c>
      <c r="J7" s="528"/>
      <c r="K7" s="509" t="s">
        <v>85</v>
      </c>
      <c r="L7" s="509" t="s">
        <v>86</v>
      </c>
      <c r="M7" s="509" t="s">
        <v>87</v>
      </c>
      <c r="N7" s="530"/>
    </row>
    <row r="8" spans="1:25" ht="49.5" x14ac:dyDescent="0.25">
      <c r="A8" s="485">
        <v>3093</v>
      </c>
      <c r="B8" s="475">
        <v>1</v>
      </c>
      <c r="C8" s="283" t="str">
        <f>+SOCIAL!B10</f>
        <v>Expansion of Brgy Bato Water System (Pagangan Proper)</v>
      </c>
      <c r="D8" s="399" t="s">
        <v>786</v>
      </c>
      <c r="E8" s="283" t="s">
        <v>787</v>
      </c>
      <c r="F8" s="470">
        <v>42789</v>
      </c>
      <c r="G8" s="470">
        <v>42797</v>
      </c>
      <c r="H8" s="470">
        <v>42802</v>
      </c>
      <c r="I8" s="470">
        <v>42807</v>
      </c>
      <c r="J8" s="283" t="s">
        <v>785</v>
      </c>
      <c r="K8" s="398">
        <f t="shared" ref="K8:K42" si="0">+L8+M8</f>
        <v>300000</v>
      </c>
      <c r="L8" s="398"/>
      <c r="M8" s="398">
        <f>+SOCIAL!G10</f>
        <v>300000</v>
      </c>
      <c r="N8" s="476" t="s">
        <v>804</v>
      </c>
    </row>
    <row r="9" spans="1:25" ht="49.5" x14ac:dyDescent="0.25">
      <c r="A9" s="485">
        <f>+A8+1</f>
        <v>3094</v>
      </c>
      <c r="B9" s="475">
        <f t="shared" ref="B9:B52" si="1">+B8+1</f>
        <v>2</v>
      </c>
      <c r="C9" s="283" t="str">
        <f>+SOCIAL!B11</f>
        <v>Completion of New Bugasong Health Center</v>
      </c>
      <c r="D9" s="399" t="s">
        <v>786</v>
      </c>
      <c r="E9" s="283" t="s">
        <v>787</v>
      </c>
      <c r="F9" s="470">
        <v>42808</v>
      </c>
      <c r="G9" s="470">
        <v>42816</v>
      </c>
      <c r="H9" s="470">
        <v>42821</v>
      </c>
      <c r="I9" s="470">
        <v>42823</v>
      </c>
      <c r="J9" s="283" t="s">
        <v>785</v>
      </c>
      <c r="K9" s="398">
        <f t="shared" si="0"/>
        <v>150000</v>
      </c>
      <c r="L9" s="399"/>
      <c r="M9" s="398">
        <f>+SOCIAL!G11</f>
        <v>150000</v>
      </c>
      <c r="N9" s="476" t="s">
        <v>804</v>
      </c>
    </row>
    <row r="10" spans="1:25" ht="49.5" x14ac:dyDescent="0.25">
      <c r="A10" s="485">
        <f t="shared" ref="A10:A22" si="2">+A9+1</f>
        <v>3095</v>
      </c>
      <c r="B10" s="475">
        <f t="shared" si="1"/>
        <v>3</v>
      </c>
      <c r="C10" s="283" t="str">
        <f>+SOCIAL!B12</f>
        <v>Completion of Dalapitan Day Care Center</v>
      </c>
      <c r="D10" s="399" t="s">
        <v>786</v>
      </c>
      <c r="E10" s="283" t="s">
        <v>787</v>
      </c>
      <c r="F10" s="470">
        <v>42808</v>
      </c>
      <c r="G10" s="470">
        <v>42816</v>
      </c>
      <c r="H10" s="470">
        <v>42821</v>
      </c>
      <c r="I10" s="470">
        <v>42823</v>
      </c>
      <c r="J10" s="283" t="s">
        <v>785</v>
      </c>
      <c r="K10" s="398">
        <f t="shared" si="0"/>
        <v>100000</v>
      </c>
      <c r="L10" s="399"/>
      <c r="M10" s="398">
        <f>+SOCIAL!G12</f>
        <v>100000</v>
      </c>
      <c r="N10" s="476" t="s">
        <v>804</v>
      </c>
    </row>
    <row r="11" spans="1:25" ht="49.5" x14ac:dyDescent="0.25">
      <c r="A11" s="485">
        <f t="shared" si="2"/>
        <v>3096</v>
      </c>
      <c r="B11" s="475">
        <f t="shared" si="1"/>
        <v>4</v>
      </c>
      <c r="C11" s="283" t="str">
        <f>+SOCIAL!B13</f>
        <v>Cont. of New Alimodian Day Care Center</v>
      </c>
      <c r="D11" s="399" t="s">
        <v>786</v>
      </c>
      <c r="E11" s="283" t="s">
        <v>787</v>
      </c>
      <c r="F11" s="470">
        <v>42808</v>
      </c>
      <c r="G11" s="470">
        <v>42816</v>
      </c>
      <c r="H11" s="470">
        <v>42821</v>
      </c>
      <c r="I11" s="470">
        <v>42823</v>
      </c>
      <c r="J11" s="283" t="s">
        <v>785</v>
      </c>
      <c r="K11" s="398">
        <f t="shared" si="0"/>
        <v>250000</v>
      </c>
      <c r="L11" s="399"/>
      <c r="M11" s="398">
        <f>+SOCIAL!G13</f>
        <v>250000</v>
      </c>
      <c r="N11" s="476" t="s">
        <v>804</v>
      </c>
    </row>
    <row r="12" spans="1:25" ht="49.5" x14ac:dyDescent="0.25">
      <c r="A12" s="485">
        <f t="shared" si="2"/>
        <v>3097</v>
      </c>
      <c r="B12" s="475">
        <f t="shared" si="1"/>
        <v>5</v>
      </c>
      <c r="C12" s="283" t="str">
        <f>+SOCIAL!B14</f>
        <v>Aid to Bangbang Water System (Provision of PE Pipe)</v>
      </c>
      <c r="D12" s="399" t="s">
        <v>786</v>
      </c>
      <c r="E12" s="283" t="s">
        <v>787</v>
      </c>
      <c r="F12" s="470">
        <v>42808</v>
      </c>
      <c r="G12" s="470">
        <v>42816</v>
      </c>
      <c r="H12" s="470">
        <v>42821</v>
      </c>
      <c r="I12" s="470">
        <v>42823</v>
      </c>
      <c r="J12" s="283" t="s">
        <v>785</v>
      </c>
      <c r="K12" s="398">
        <f t="shared" si="0"/>
        <v>50000</v>
      </c>
      <c r="L12" s="399"/>
      <c r="M12" s="398">
        <f>+SOCIAL!G14</f>
        <v>50000</v>
      </c>
      <c r="N12" s="476" t="s">
        <v>804</v>
      </c>
    </row>
    <row r="13" spans="1:25" ht="49.5" x14ac:dyDescent="0.25">
      <c r="A13" s="485">
        <f t="shared" si="2"/>
        <v>3098</v>
      </c>
      <c r="B13" s="475">
        <f t="shared" si="1"/>
        <v>6</v>
      </c>
      <c r="C13" s="283" t="str">
        <f>+SOCIAL!B15</f>
        <v>Aid to Const. of Taguranao Elevated Reservoir</v>
      </c>
      <c r="D13" s="399" t="s">
        <v>786</v>
      </c>
      <c r="E13" s="283" t="s">
        <v>787</v>
      </c>
      <c r="F13" s="470">
        <v>42808</v>
      </c>
      <c r="G13" s="470">
        <v>42816</v>
      </c>
      <c r="H13" s="470">
        <v>42821</v>
      </c>
      <c r="I13" s="470">
        <v>42823</v>
      </c>
      <c r="J13" s="283" t="s">
        <v>785</v>
      </c>
      <c r="K13" s="398">
        <f t="shared" si="0"/>
        <v>500000</v>
      </c>
      <c r="L13" s="399"/>
      <c r="M13" s="398">
        <f>+SOCIAL!G15</f>
        <v>500000</v>
      </c>
      <c r="N13" s="476" t="s">
        <v>804</v>
      </c>
    </row>
    <row r="14" spans="1:25" ht="49.5" x14ac:dyDescent="0.25">
      <c r="A14" s="485">
        <f t="shared" si="2"/>
        <v>3099</v>
      </c>
      <c r="B14" s="475">
        <f t="shared" si="1"/>
        <v>7</v>
      </c>
      <c r="C14" s="283" t="str">
        <f>+SOCIAL!B16</f>
        <v>Aid to Const of New Abra Elevated Water Tank</v>
      </c>
      <c r="D14" s="399" t="s">
        <v>786</v>
      </c>
      <c r="E14" s="283" t="s">
        <v>787</v>
      </c>
      <c r="F14" s="470">
        <v>42808</v>
      </c>
      <c r="G14" s="470">
        <v>42816</v>
      </c>
      <c r="H14" s="470">
        <v>42821</v>
      </c>
      <c r="I14" s="470">
        <v>42823</v>
      </c>
      <c r="J14" s="283" t="s">
        <v>785</v>
      </c>
      <c r="K14" s="398">
        <f t="shared" si="0"/>
        <v>275000</v>
      </c>
      <c r="L14" s="399"/>
      <c r="M14" s="398">
        <f>+SOCIAL!G16</f>
        <v>275000</v>
      </c>
      <c r="N14" s="476" t="s">
        <v>804</v>
      </c>
    </row>
    <row r="15" spans="1:25" ht="49.5" x14ac:dyDescent="0.25">
      <c r="A15" s="485">
        <f t="shared" si="2"/>
        <v>3100</v>
      </c>
      <c r="B15" s="475">
        <f t="shared" si="1"/>
        <v>8</v>
      </c>
      <c r="C15" s="283" t="str">
        <f>+SOCIAL!B17</f>
        <v>Renovation of Manupal Day Care Center (Pk 3 &amp; 7)</v>
      </c>
      <c r="D15" s="399" t="s">
        <v>786</v>
      </c>
      <c r="E15" s="283" t="s">
        <v>787</v>
      </c>
      <c r="F15" s="470">
        <v>42808</v>
      </c>
      <c r="G15" s="470">
        <v>42816</v>
      </c>
      <c r="H15" s="470">
        <v>42821</v>
      </c>
      <c r="I15" s="470">
        <v>42823</v>
      </c>
      <c r="J15" s="283" t="s">
        <v>785</v>
      </c>
      <c r="K15" s="398">
        <f t="shared" si="0"/>
        <v>100000</v>
      </c>
      <c r="L15" s="399"/>
      <c r="M15" s="398">
        <f>+SOCIAL!G17</f>
        <v>100000</v>
      </c>
      <c r="N15" s="476" t="s">
        <v>804</v>
      </c>
    </row>
    <row r="16" spans="1:25" ht="49.5" x14ac:dyDescent="0.25">
      <c r="A16" s="485">
        <f t="shared" si="2"/>
        <v>3101</v>
      </c>
      <c r="B16" s="475">
        <f t="shared" si="1"/>
        <v>9</v>
      </c>
      <c r="C16" s="283" t="str">
        <f>+SOCIAL!B18</f>
        <v>Renovation of Kilada Health Center/Birthing Room</v>
      </c>
      <c r="D16" s="399" t="s">
        <v>786</v>
      </c>
      <c r="E16" s="283" t="s">
        <v>787</v>
      </c>
      <c r="F16" s="470">
        <v>42808</v>
      </c>
      <c r="G16" s="470">
        <v>42816</v>
      </c>
      <c r="H16" s="470">
        <v>42821</v>
      </c>
      <c r="I16" s="470">
        <v>42823</v>
      </c>
      <c r="J16" s="283" t="s">
        <v>785</v>
      </c>
      <c r="K16" s="398">
        <f t="shared" si="0"/>
        <v>150000</v>
      </c>
      <c r="L16" s="399"/>
      <c r="M16" s="398">
        <f>+SOCIAL!G18</f>
        <v>150000</v>
      </c>
      <c r="N16" s="476" t="s">
        <v>804</v>
      </c>
    </row>
    <row r="17" spans="1:14" ht="49.5" x14ac:dyDescent="0.25">
      <c r="A17" s="486">
        <f t="shared" si="2"/>
        <v>3102</v>
      </c>
      <c r="B17" s="478">
        <f t="shared" si="1"/>
        <v>10</v>
      </c>
      <c r="C17" s="479" t="str">
        <f>+SOCIAL!B19</f>
        <v>Const of Kibia (Napasan) Water Reservoir</v>
      </c>
      <c r="D17" s="487" t="s">
        <v>786</v>
      </c>
      <c r="E17" s="479" t="s">
        <v>787</v>
      </c>
      <c r="F17" s="481">
        <v>42808</v>
      </c>
      <c r="G17" s="481">
        <v>42816</v>
      </c>
      <c r="H17" s="481">
        <v>42821</v>
      </c>
      <c r="I17" s="481">
        <v>42823</v>
      </c>
      <c r="J17" s="479" t="s">
        <v>785</v>
      </c>
      <c r="K17" s="482">
        <f t="shared" si="0"/>
        <v>160000</v>
      </c>
      <c r="L17" s="487"/>
      <c r="M17" s="482">
        <f>+SOCIAL!G19</f>
        <v>160000</v>
      </c>
      <c r="N17" s="484" t="s">
        <v>804</v>
      </c>
    </row>
    <row r="18" spans="1:14" ht="49.5" x14ac:dyDescent="0.25">
      <c r="A18" s="500">
        <f t="shared" si="2"/>
        <v>3103</v>
      </c>
      <c r="B18" s="492">
        <f>+B17+1</f>
        <v>11</v>
      </c>
      <c r="C18" s="494" t="str">
        <f>+SOCIAL!B20</f>
        <v>Const of Kibia Multi-Purpose Covered Hall Flooring</v>
      </c>
      <c r="D18" s="493" t="s">
        <v>786</v>
      </c>
      <c r="E18" s="494" t="s">
        <v>787</v>
      </c>
      <c r="F18" s="501">
        <v>42808</v>
      </c>
      <c r="G18" s="501">
        <v>42816</v>
      </c>
      <c r="H18" s="501">
        <v>42821</v>
      </c>
      <c r="I18" s="501">
        <v>42823</v>
      </c>
      <c r="J18" s="494" t="s">
        <v>785</v>
      </c>
      <c r="K18" s="495">
        <f t="shared" si="0"/>
        <v>160000</v>
      </c>
      <c r="L18" s="493"/>
      <c r="M18" s="495">
        <f>+SOCIAL!G20</f>
        <v>160000</v>
      </c>
      <c r="N18" s="502" t="s">
        <v>804</v>
      </c>
    </row>
    <row r="19" spans="1:14" ht="49.5" x14ac:dyDescent="0.25">
      <c r="A19" s="485">
        <f t="shared" si="2"/>
        <v>3104</v>
      </c>
      <c r="B19" s="475">
        <f t="shared" si="1"/>
        <v>12</v>
      </c>
      <c r="C19" s="283" t="str">
        <f>+SOCIAL!B21</f>
        <v>Completion of Kilada Day Care Center ( Sitio Biao &amp; Kinudal)</v>
      </c>
      <c r="D19" s="399" t="s">
        <v>786</v>
      </c>
      <c r="E19" s="283" t="s">
        <v>787</v>
      </c>
      <c r="F19" s="470">
        <v>42808</v>
      </c>
      <c r="G19" s="470">
        <v>42816</v>
      </c>
      <c r="H19" s="470">
        <v>42821</v>
      </c>
      <c r="I19" s="470">
        <v>42823</v>
      </c>
      <c r="J19" s="283" t="s">
        <v>785</v>
      </c>
      <c r="K19" s="398">
        <f t="shared" si="0"/>
        <v>100000</v>
      </c>
      <c r="L19" s="399"/>
      <c r="M19" s="398">
        <f>+SOCIAL!G21</f>
        <v>100000</v>
      </c>
      <c r="N19" s="476" t="s">
        <v>804</v>
      </c>
    </row>
    <row r="20" spans="1:14" ht="49.5" x14ac:dyDescent="0.25">
      <c r="A20" s="485">
        <f t="shared" si="2"/>
        <v>3105</v>
      </c>
      <c r="B20" s="475">
        <f t="shared" si="1"/>
        <v>13</v>
      </c>
      <c r="C20" s="283" t="str">
        <f>+SOCIAL!B22</f>
        <v>Aid to Completion of Sitio Maligaya Day Care Center</v>
      </c>
      <c r="D20" s="399" t="s">
        <v>786</v>
      </c>
      <c r="E20" s="283" t="s">
        <v>787</v>
      </c>
      <c r="F20" s="470">
        <v>42808</v>
      </c>
      <c r="G20" s="470">
        <v>42816</v>
      </c>
      <c r="H20" s="470">
        <v>42821</v>
      </c>
      <c r="I20" s="470">
        <v>42823</v>
      </c>
      <c r="J20" s="283" t="s">
        <v>785</v>
      </c>
      <c r="K20" s="398">
        <f t="shared" si="0"/>
        <v>20000</v>
      </c>
      <c r="L20" s="399"/>
      <c r="M20" s="398">
        <f>+SOCIAL!G22</f>
        <v>20000</v>
      </c>
      <c r="N20" s="476" t="s">
        <v>804</v>
      </c>
    </row>
    <row r="21" spans="1:14" ht="49.5" x14ac:dyDescent="0.25">
      <c r="A21" s="485">
        <f t="shared" si="2"/>
        <v>3106</v>
      </c>
      <c r="B21" s="475">
        <f t="shared" si="1"/>
        <v>14</v>
      </c>
      <c r="C21" s="283" t="str">
        <f>+SOCIAL!B23</f>
        <v>Completion of Pinamaton Day Care Center</v>
      </c>
      <c r="D21" s="399" t="s">
        <v>786</v>
      </c>
      <c r="E21" s="283" t="s">
        <v>787</v>
      </c>
      <c r="F21" s="470">
        <v>42808</v>
      </c>
      <c r="G21" s="470">
        <v>42816</v>
      </c>
      <c r="H21" s="470">
        <v>42821</v>
      </c>
      <c r="I21" s="470">
        <v>42823</v>
      </c>
      <c r="J21" s="283" t="s">
        <v>785</v>
      </c>
      <c r="K21" s="398">
        <f t="shared" si="0"/>
        <v>70000</v>
      </c>
      <c r="L21" s="399"/>
      <c r="M21" s="398">
        <f>+SOCIAL!G23</f>
        <v>70000</v>
      </c>
      <c r="N21" s="476" t="s">
        <v>804</v>
      </c>
    </row>
    <row r="22" spans="1:14" ht="49.5" x14ac:dyDescent="0.25">
      <c r="A22" s="485">
        <f t="shared" si="2"/>
        <v>3107</v>
      </c>
      <c r="B22" s="475">
        <f t="shared" si="1"/>
        <v>15</v>
      </c>
      <c r="C22" s="283" t="str">
        <f>+SOCIAL!B24</f>
        <v>Const of Manupal Multi-Purpose Covered Court Flooring</v>
      </c>
      <c r="D22" s="399" t="s">
        <v>786</v>
      </c>
      <c r="E22" s="283" t="s">
        <v>787</v>
      </c>
      <c r="F22" s="470">
        <v>42808</v>
      </c>
      <c r="G22" s="470">
        <v>42816</v>
      </c>
      <c r="H22" s="470">
        <v>42821</v>
      </c>
      <c r="I22" s="470">
        <v>42823</v>
      </c>
      <c r="J22" s="283" t="s">
        <v>785</v>
      </c>
      <c r="K22" s="398">
        <f t="shared" si="0"/>
        <v>160000</v>
      </c>
      <c r="L22" s="399"/>
      <c r="M22" s="398">
        <f>+SOCIAL!G24</f>
        <v>160000</v>
      </c>
      <c r="N22" s="476" t="s">
        <v>804</v>
      </c>
    </row>
    <row r="23" spans="1:14" ht="33" x14ac:dyDescent="0.25">
      <c r="A23" s="212">
        <f>+ECON!A10</f>
        <v>8108</v>
      </c>
      <c r="B23" s="475">
        <f t="shared" si="1"/>
        <v>16</v>
      </c>
      <c r="C23" s="283" t="str">
        <f>+ECON!B10</f>
        <v>Rehab of Pinamaton - Lamanan Road</v>
      </c>
      <c r="D23" s="399" t="s">
        <v>786</v>
      </c>
      <c r="E23" s="283" t="s">
        <v>787</v>
      </c>
      <c r="F23" s="470">
        <v>42829</v>
      </c>
      <c r="G23" s="470">
        <v>42836</v>
      </c>
      <c r="H23" s="470">
        <v>42843</v>
      </c>
      <c r="I23" s="470">
        <v>42846</v>
      </c>
      <c r="J23" s="283" t="s">
        <v>785</v>
      </c>
      <c r="K23" s="398">
        <f t="shared" si="0"/>
        <v>200000</v>
      </c>
      <c r="L23" s="399"/>
      <c r="M23" s="398">
        <f>+ECON!G10</f>
        <v>200000</v>
      </c>
      <c r="N23" s="503" t="s">
        <v>805</v>
      </c>
    </row>
    <row r="24" spans="1:14" ht="33" x14ac:dyDescent="0.25">
      <c r="A24" s="212">
        <f>+ECON!A11</f>
        <v>8109</v>
      </c>
      <c r="B24" s="475">
        <f t="shared" si="1"/>
        <v>17</v>
      </c>
      <c r="C24" s="283" t="str">
        <f>+ECON!B11</f>
        <v>Rehab of Arakan - Kulog Road</v>
      </c>
      <c r="D24" s="399" t="s">
        <v>786</v>
      </c>
      <c r="E24" s="283" t="s">
        <v>787</v>
      </c>
      <c r="F24" s="470">
        <v>42829</v>
      </c>
      <c r="G24" s="470">
        <v>42836</v>
      </c>
      <c r="H24" s="470">
        <v>42843</v>
      </c>
      <c r="I24" s="470">
        <v>42846</v>
      </c>
      <c r="J24" s="283" t="s">
        <v>785</v>
      </c>
      <c r="K24" s="398">
        <f t="shared" si="0"/>
        <v>200000</v>
      </c>
      <c r="L24" s="399"/>
      <c r="M24" s="398">
        <f>+ECON!G11</f>
        <v>200000</v>
      </c>
      <c r="N24" s="503" t="s">
        <v>805</v>
      </c>
    </row>
    <row r="25" spans="1:14" ht="33" x14ac:dyDescent="0.25">
      <c r="A25" s="212">
        <f>+ECON!A12</f>
        <v>8110</v>
      </c>
      <c r="B25" s="475">
        <f t="shared" si="1"/>
        <v>18</v>
      </c>
      <c r="C25" s="283" t="str">
        <f>+ECON!B12</f>
        <v>C Malamote - F. Valdevieso Opening</v>
      </c>
      <c r="D25" s="399" t="s">
        <v>786</v>
      </c>
      <c r="E25" s="283" t="s">
        <v>787</v>
      </c>
      <c r="F25" s="470">
        <v>42829</v>
      </c>
      <c r="G25" s="470">
        <v>42836</v>
      </c>
      <c r="H25" s="470">
        <v>42843</v>
      </c>
      <c r="I25" s="470">
        <v>42846</v>
      </c>
      <c r="J25" s="283" t="s">
        <v>785</v>
      </c>
      <c r="K25" s="398">
        <f t="shared" si="0"/>
        <v>200000</v>
      </c>
      <c r="L25" s="399"/>
      <c r="M25" s="398">
        <f>+ECON!G12</f>
        <v>200000</v>
      </c>
      <c r="N25" s="503" t="s">
        <v>805</v>
      </c>
    </row>
    <row r="26" spans="1:14" ht="33" x14ac:dyDescent="0.25">
      <c r="A26" s="212">
        <f>+ECON!A13</f>
        <v>8111</v>
      </c>
      <c r="B26" s="475">
        <f t="shared" si="1"/>
        <v>19</v>
      </c>
      <c r="C26" s="283" t="str">
        <f>+ECON!B13</f>
        <v>Rehab of Minamaing - Tagaytay-Calura Road</v>
      </c>
      <c r="D26" s="399" t="s">
        <v>786</v>
      </c>
      <c r="E26" s="283" t="s">
        <v>787</v>
      </c>
      <c r="F26" s="470">
        <v>42829</v>
      </c>
      <c r="G26" s="470">
        <v>42836</v>
      </c>
      <c r="H26" s="470">
        <v>42843</v>
      </c>
      <c r="I26" s="470">
        <v>42846</v>
      </c>
      <c r="J26" s="283" t="s">
        <v>785</v>
      </c>
      <c r="K26" s="398">
        <f t="shared" si="0"/>
        <v>100000</v>
      </c>
      <c r="L26" s="399"/>
      <c r="M26" s="398">
        <f>+ECON!G13</f>
        <v>100000</v>
      </c>
      <c r="N26" s="503" t="s">
        <v>805</v>
      </c>
    </row>
    <row r="27" spans="1:14" ht="33" x14ac:dyDescent="0.25">
      <c r="A27" s="212">
        <f>+ECON!A14</f>
        <v>8112</v>
      </c>
      <c r="B27" s="475">
        <f t="shared" si="1"/>
        <v>20</v>
      </c>
      <c r="C27" s="283" t="str">
        <f>+ECON!B14</f>
        <v>Rehab of Sarayan-Maiwag-Pk 13 Road</v>
      </c>
      <c r="D27" s="399" t="s">
        <v>786</v>
      </c>
      <c r="E27" s="283" t="s">
        <v>787</v>
      </c>
      <c r="F27" s="470">
        <v>42829</v>
      </c>
      <c r="G27" s="470">
        <v>42836</v>
      </c>
      <c r="H27" s="470">
        <v>42843</v>
      </c>
      <c r="I27" s="470">
        <v>42846</v>
      </c>
      <c r="J27" s="283" t="s">
        <v>785</v>
      </c>
      <c r="K27" s="398">
        <f t="shared" si="0"/>
        <v>200000</v>
      </c>
      <c r="L27" s="399"/>
      <c r="M27" s="398">
        <f>+ECON!G14</f>
        <v>200000</v>
      </c>
      <c r="N27" s="503" t="s">
        <v>805</v>
      </c>
    </row>
    <row r="28" spans="1:14" ht="33" x14ac:dyDescent="0.25">
      <c r="A28" s="212">
        <f>+ECON!A15</f>
        <v>8113</v>
      </c>
      <c r="B28" s="475">
        <f t="shared" si="1"/>
        <v>21</v>
      </c>
      <c r="C28" s="283" t="str">
        <f>+ECON!B15</f>
        <v>Rehab of Taculen-Dalapitan- L. Malamote Road</v>
      </c>
      <c r="D28" s="399" t="s">
        <v>786</v>
      </c>
      <c r="E28" s="283" t="s">
        <v>787</v>
      </c>
      <c r="F28" s="470">
        <v>42829</v>
      </c>
      <c r="G28" s="470">
        <v>42836</v>
      </c>
      <c r="H28" s="470">
        <v>42843</v>
      </c>
      <c r="I28" s="470">
        <v>42846</v>
      </c>
      <c r="J28" s="283" t="s">
        <v>785</v>
      </c>
      <c r="K28" s="398">
        <f t="shared" si="0"/>
        <v>50000</v>
      </c>
      <c r="L28" s="399"/>
      <c r="M28" s="398">
        <f>+ECON!G15</f>
        <v>50000</v>
      </c>
      <c r="N28" s="503" t="s">
        <v>805</v>
      </c>
    </row>
    <row r="29" spans="1:14" ht="33" x14ac:dyDescent="0.25">
      <c r="A29" s="212">
        <f>+ECON!A16</f>
        <v>8114</v>
      </c>
      <c r="B29" s="475">
        <f t="shared" si="1"/>
        <v>22</v>
      </c>
      <c r="C29" s="283" t="str">
        <f>+ECON!B16</f>
        <v>Natutungan-Marubo Road Opening</v>
      </c>
      <c r="D29" s="399" t="s">
        <v>786</v>
      </c>
      <c r="E29" s="283" t="s">
        <v>787</v>
      </c>
      <c r="F29" s="470">
        <v>42829</v>
      </c>
      <c r="G29" s="470">
        <v>42836</v>
      </c>
      <c r="H29" s="470">
        <v>42843</v>
      </c>
      <c r="I29" s="470">
        <v>42846</v>
      </c>
      <c r="J29" s="283" t="s">
        <v>785</v>
      </c>
      <c r="K29" s="398">
        <f t="shared" si="0"/>
        <v>75000</v>
      </c>
      <c r="L29" s="399"/>
      <c r="M29" s="398">
        <f>+ECON!G16</f>
        <v>75000</v>
      </c>
      <c r="N29" s="503" t="s">
        <v>805</v>
      </c>
    </row>
    <row r="30" spans="1:14" ht="33" x14ac:dyDescent="0.25">
      <c r="A30" s="212">
        <f>+ECON!A17</f>
        <v>8115</v>
      </c>
      <c r="B30" s="475">
        <f t="shared" si="1"/>
        <v>23</v>
      </c>
      <c r="C30" s="283" t="str">
        <f>+ECON!B17</f>
        <v>Rehab of Lampayan -Panipasan Road</v>
      </c>
      <c r="D30" s="399" t="s">
        <v>786</v>
      </c>
      <c r="E30" s="283" t="s">
        <v>787</v>
      </c>
      <c r="F30" s="470">
        <v>42829</v>
      </c>
      <c r="G30" s="470">
        <v>42836</v>
      </c>
      <c r="H30" s="470">
        <v>42843</v>
      </c>
      <c r="I30" s="470">
        <v>42846</v>
      </c>
      <c r="J30" s="283" t="s">
        <v>785</v>
      </c>
      <c r="K30" s="398">
        <f t="shared" si="0"/>
        <v>75000</v>
      </c>
      <c r="L30" s="399"/>
      <c r="M30" s="398">
        <f>+ECON!G17</f>
        <v>75000</v>
      </c>
      <c r="N30" s="503" t="s">
        <v>805</v>
      </c>
    </row>
    <row r="31" spans="1:14" ht="33" x14ac:dyDescent="0.25">
      <c r="A31" s="212">
        <f>+ECON!A18</f>
        <v>8116</v>
      </c>
      <c r="B31" s="475">
        <f t="shared" si="1"/>
        <v>24</v>
      </c>
      <c r="C31" s="283" t="str">
        <f>+ECON!B18</f>
        <v>Rehab of Sta. Maria- Calura Road</v>
      </c>
      <c r="D31" s="399" t="s">
        <v>786</v>
      </c>
      <c r="E31" s="283" t="s">
        <v>787</v>
      </c>
      <c r="F31" s="470">
        <v>42829</v>
      </c>
      <c r="G31" s="470">
        <v>42836</v>
      </c>
      <c r="H31" s="470">
        <v>42843</v>
      </c>
      <c r="I31" s="470">
        <v>42846</v>
      </c>
      <c r="J31" s="283" t="s">
        <v>785</v>
      </c>
      <c r="K31" s="398">
        <f t="shared" si="0"/>
        <v>200000</v>
      </c>
      <c r="L31" s="399"/>
      <c r="M31" s="398">
        <f>+ECON!G18</f>
        <v>200000</v>
      </c>
      <c r="N31" s="503" t="s">
        <v>805</v>
      </c>
    </row>
    <row r="32" spans="1:14" ht="33" x14ac:dyDescent="0.25">
      <c r="A32" s="212">
        <f>+ECON!A19</f>
        <v>8117</v>
      </c>
      <c r="B32" s="475">
        <f t="shared" si="1"/>
        <v>25</v>
      </c>
      <c r="C32" s="283" t="str">
        <f>+ECON!B19</f>
        <v>Rehab of Sitio Dimomoyog - Kibia Road</v>
      </c>
      <c r="D32" s="399" t="s">
        <v>786</v>
      </c>
      <c r="E32" s="283" t="s">
        <v>787</v>
      </c>
      <c r="F32" s="470">
        <v>42829</v>
      </c>
      <c r="G32" s="470">
        <v>42836</v>
      </c>
      <c r="H32" s="470">
        <v>42843</v>
      </c>
      <c r="I32" s="470">
        <v>42846</v>
      </c>
      <c r="J32" s="283" t="s">
        <v>785</v>
      </c>
      <c r="K32" s="398">
        <f t="shared" si="0"/>
        <v>200000</v>
      </c>
      <c r="L32" s="399"/>
      <c r="M32" s="398">
        <f>+ECON!G19</f>
        <v>200000</v>
      </c>
      <c r="N32" s="503" t="s">
        <v>805</v>
      </c>
    </row>
    <row r="33" spans="1:14" ht="33" x14ac:dyDescent="0.25">
      <c r="A33" s="212">
        <f>+ECON!A20</f>
        <v>8118</v>
      </c>
      <c r="B33" s="475">
        <f t="shared" si="1"/>
        <v>26</v>
      </c>
      <c r="C33" s="283" t="str">
        <f>+ECON!B20</f>
        <v>Rehab of Estado-Mill Site Esmar-Mercado Road</v>
      </c>
      <c r="D33" s="399" t="s">
        <v>786</v>
      </c>
      <c r="E33" s="283" t="s">
        <v>787</v>
      </c>
      <c r="F33" s="470">
        <v>42829</v>
      </c>
      <c r="G33" s="470">
        <v>42836</v>
      </c>
      <c r="H33" s="470">
        <v>42843</v>
      </c>
      <c r="I33" s="470">
        <v>42846</v>
      </c>
      <c r="J33" s="283" t="s">
        <v>785</v>
      </c>
      <c r="K33" s="398">
        <f t="shared" si="0"/>
        <v>150000</v>
      </c>
      <c r="L33" s="399"/>
      <c r="M33" s="398">
        <f>+ECON!G20</f>
        <v>150000</v>
      </c>
      <c r="N33" s="503" t="s">
        <v>805</v>
      </c>
    </row>
    <row r="34" spans="1:14" ht="33" x14ac:dyDescent="0.25">
      <c r="A34" s="504">
        <f>+ECON!A21</f>
        <v>8119</v>
      </c>
      <c r="B34" s="478">
        <f t="shared" si="1"/>
        <v>27</v>
      </c>
      <c r="C34" s="479" t="str">
        <f>+ECON!B21</f>
        <v>Conts of Kibia Solar Drier (Purok 18)</v>
      </c>
      <c r="D34" s="487" t="s">
        <v>786</v>
      </c>
      <c r="E34" s="479" t="s">
        <v>787</v>
      </c>
      <c r="F34" s="481">
        <v>42921</v>
      </c>
      <c r="G34" s="481">
        <v>42929</v>
      </c>
      <c r="H34" s="481">
        <v>42933</v>
      </c>
      <c r="I34" s="481">
        <v>42936</v>
      </c>
      <c r="J34" s="479" t="s">
        <v>785</v>
      </c>
      <c r="K34" s="482">
        <f t="shared" si="0"/>
        <v>250000</v>
      </c>
      <c r="L34" s="487"/>
      <c r="M34" s="482">
        <f>+ECON!G21</f>
        <v>250000</v>
      </c>
      <c r="N34" s="505" t="s">
        <v>805</v>
      </c>
    </row>
    <row r="35" spans="1:14" ht="33" x14ac:dyDescent="0.25">
      <c r="A35" s="506">
        <f>+ECON!A22</f>
        <v>8120</v>
      </c>
      <c r="B35" s="492">
        <f t="shared" si="1"/>
        <v>28</v>
      </c>
      <c r="C35" s="494" t="str">
        <f>+ECON!B22</f>
        <v>Concreting of Municipal/Brgy Road</v>
      </c>
      <c r="D35" s="493" t="s">
        <v>786</v>
      </c>
      <c r="E35" s="494" t="s">
        <v>784</v>
      </c>
      <c r="F35" s="501">
        <v>42971</v>
      </c>
      <c r="G35" s="501">
        <v>42990</v>
      </c>
      <c r="H35" s="501">
        <v>42995</v>
      </c>
      <c r="I35" s="501">
        <v>42999</v>
      </c>
      <c r="J35" s="494" t="s">
        <v>785</v>
      </c>
      <c r="K35" s="495">
        <f t="shared" si="0"/>
        <v>16224865.199999999</v>
      </c>
      <c r="L35" s="493"/>
      <c r="M35" s="495">
        <f>+ECON!G22</f>
        <v>16224865.199999999</v>
      </c>
      <c r="N35" s="497" t="s">
        <v>815</v>
      </c>
    </row>
    <row r="36" spans="1:14" ht="49.5" x14ac:dyDescent="0.25">
      <c r="A36" s="212">
        <f>+ECON!A23</f>
        <v>8121</v>
      </c>
      <c r="B36" s="475">
        <f t="shared" si="1"/>
        <v>29</v>
      </c>
      <c r="C36" s="283" t="str">
        <f>+ECON!B23</f>
        <v>Counterpart Funds for Local,Natl and Foreign Funded Project</v>
      </c>
      <c r="D36" s="399" t="s">
        <v>786</v>
      </c>
      <c r="E36" s="283" t="s">
        <v>784</v>
      </c>
      <c r="F36" s="519" t="s">
        <v>806</v>
      </c>
      <c r="G36" s="519"/>
      <c r="H36" s="519"/>
      <c r="I36" s="519"/>
      <c r="J36" s="283" t="s">
        <v>785</v>
      </c>
      <c r="K36" s="398">
        <f t="shared" si="0"/>
        <v>4600000</v>
      </c>
      <c r="L36" s="399"/>
      <c r="M36" s="398">
        <f>+ECON!G23</f>
        <v>4600000</v>
      </c>
      <c r="N36" s="477" t="s">
        <v>814</v>
      </c>
    </row>
    <row r="37" spans="1:14" ht="33" x14ac:dyDescent="0.25">
      <c r="A37" s="212">
        <f>+ECON!A24</f>
        <v>8122</v>
      </c>
      <c r="B37" s="475">
        <f t="shared" si="1"/>
        <v>30</v>
      </c>
      <c r="C37" s="283" t="str">
        <f>+ECON!B24</f>
        <v>Rehab of Tigbawan-Bugtong Bukid Road(Lampayan)</v>
      </c>
      <c r="D37" s="399" t="s">
        <v>786</v>
      </c>
      <c r="E37" s="283" t="s">
        <v>787</v>
      </c>
      <c r="F37" s="470">
        <v>42829</v>
      </c>
      <c r="G37" s="470">
        <v>42836</v>
      </c>
      <c r="H37" s="470">
        <v>42843</v>
      </c>
      <c r="I37" s="470">
        <v>42846</v>
      </c>
      <c r="J37" s="283" t="s">
        <v>785</v>
      </c>
      <c r="K37" s="398">
        <f t="shared" si="0"/>
        <v>176000</v>
      </c>
      <c r="L37" s="399"/>
      <c r="M37" s="398">
        <f>+ECON!G24</f>
        <v>176000</v>
      </c>
      <c r="N37" s="503" t="s">
        <v>805</v>
      </c>
    </row>
    <row r="38" spans="1:14" ht="33" x14ac:dyDescent="0.25">
      <c r="A38" s="212">
        <f>+ECON!A25</f>
        <v>8123</v>
      </c>
      <c r="B38" s="475">
        <f t="shared" si="1"/>
        <v>31</v>
      </c>
      <c r="C38" s="283" t="str">
        <f>+ECON!B25</f>
        <v>Cont of Purok 5 Solar Drier, Manubuan</v>
      </c>
      <c r="D38" s="399" t="s">
        <v>786</v>
      </c>
      <c r="E38" s="283" t="s">
        <v>787</v>
      </c>
      <c r="F38" s="470">
        <v>42921</v>
      </c>
      <c r="G38" s="470">
        <v>42929</v>
      </c>
      <c r="H38" s="470">
        <v>42933</v>
      </c>
      <c r="I38" s="470">
        <v>42936</v>
      </c>
      <c r="J38" s="283" t="s">
        <v>785</v>
      </c>
      <c r="K38" s="398">
        <f t="shared" si="0"/>
        <v>250000</v>
      </c>
      <c r="L38" s="399"/>
      <c r="M38" s="398">
        <f>+ECON!G25</f>
        <v>250000</v>
      </c>
      <c r="N38" s="503" t="s">
        <v>805</v>
      </c>
    </row>
    <row r="39" spans="1:14" ht="33" x14ac:dyDescent="0.25">
      <c r="A39" s="212">
        <f>+ECON!A26</f>
        <v>8124</v>
      </c>
      <c r="B39" s="475">
        <f t="shared" si="1"/>
        <v>32</v>
      </c>
      <c r="C39" s="283" t="str">
        <f>+ECON!B26</f>
        <v>Rehab of Taculen-L. Malamote Road (Taculen)</v>
      </c>
      <c r="D39" s="399" t="s">
        <v>786</v>
      </c>
      <c r="E39" s="283" t="s">
        <v>787</v>
      </c>
      <c r="F39" s="470">
        <v>42829</v>
      </c>
      <c r="G39" s="470">
        <v>42836</v>
      </c>
      <c r="H39" s="470">
        <v>42843</v>
      </c>
      <c r="I39" s="470">
        <v>42846</v>
      </c>
      <c r="J39" s="283" t="s">
        <v>785</v>
      </c>
      <c r="K39" s="398">
        <f t="shared" si="0"/>
        <v>75000</v>
      </c>
      <c r="L39" s="399"/>
      <c r="M39" s="398">
        <f>+ECON!G26</f>
        <v>75000</v>
      </c>
      <c r="N39" s="503" t="s">
        <v>805</v>
      </c>
    </row>
    <row r="40" spans="1:14" ht="33" x14ac:dyDescent="0.25">
      <c r="A40" s="212">
        <f>+ECON!A27</f>
        <v>8125</v>
      </c>
      <c r="B40" s="475">
        <f t="shared" si="1"/>
        <v>33</v>
      </c>
      <c r="C40" s="283" t="str">
        <f>+ECON!B27</f>
        <v>Rehab of U. F Valdevieso-C. Malamote Road</v>
      </c>
      <c r="D40" s="399" t="s">
        <v>786</v>
      </c>
      <c r="E40" s="283" t="s">
        <v>787</v>
      </c>
      <c r="F40" s="470">
        <v>42829</v>
      </c>
      <c r="G40" s="470">
        <v>42836</v>
      </c>
      <c r="H40" s="470">
        <v>42843</v>
      </c>
      <c r="I40" s="470">
        <v>42846</v>
      </c>
      <c r="J40" s="283" t="s">
        <v>785</v>
      </c>
      <c r="K40" s="398">
        <f t="shared" si="0"/>
        <v>100000</v>
      </c>
      <c r="L40" s="399"/>
      <c r="M40" s="398">
        <f>+ECON!G27</f>
        <v>100000</v>
      </c>
      <c r="N40" s="503" t="s">
        <v>805</v>
      </c>
    </row>
    <row r="41" spans="1:14" ht="49.5" x14ac:dyDescent="0.25">
      <c r="A41" s="212">
        <f>+ECON!A28</f>
        <v>8126</v>
      </c>
      <c r="B41" s="475">
        <f t="shared" si="1"/>
        <v>34</v>
      </c>
      <c r="C41" s="283" t="str">
        <f>+ECON!B28</f>
        <v xml:space="preserve">Const of Solar Drier, Brgy Hall Compound, Taguranao </v>
      </c>
      <c r="D41" s="399" t="s">
        <v>786</v>
      </c>
      <c r="E41" s="283" t="s">
        <v>787</v>
      </c>
      <c r="F41" s="470">
        <v>42921</v>
      </c>
      <c r="G41" s="470">
        <v>42929</v>
      </c>
      <c r="H41" s="470">
        <v>42933</v>
      </c>
      <c r="I41" s="470">
        <v>42936</v>
      </c>
      <c r="J41" s="283" t="s">
        <v>785</v>
      </c>
      <c r="K41" s="398">
        <f t="shared" si="0"/>
        <v>250000</v>
      </c>
      <c r="L41" s="399"/>
      <c r="M41" s="398">
        <f>+ECON!G28</f>
        <v>250000</v>
      </c>
      <c r="N41" s="476" t="s">
        <v>804</v>
      </c>
    </row>
    <row r="42" spans="1:14" ht="33" x14ac:dyDescent="0.25">
      <c r="A42" s="466" t="s">
        <v>788</v>
      </c>
      <c r="B42" s="475">
        <f t="shared" si="1"/>
        <v>35</v>
      </c>
      <c r="C42" s="399" t="s">
        <v>791</v>
      </c>
      <c r="D42" s="399" t="s">
        <v>789</v>
      </c>
      <c r="E42" s="283" t="s">
        <v>784</v>
      </c>
      <c r="F42" s="470">
        <v>42802</v>
      </c>
      <c r="G42" s="470">
        <v>42822</v>
      </c>
      <c r="H42" s="470">
        <v>42830</v>
      </c>
      <c r="I42" s="470">
        <v>42832</v>
      </c>
      <c r="J42" s="283" t="s">
        <v>790</v>
      </c>
      <c r="K42" s="398">
        <f t="shared" si="0"/>
        <v>9600000</v>
      </c>
      <c r="L42" s="399"/>
      <c r="M42" s="397">
        <f>+'[1]ANNEX 10'!$J$11</f>
        <v>9600000</v>
      </c>
      <c r="N42" s="477" t="s">
        <v>815</v>
      </c>
    </row>
    <row r="43" spans="1:14" ht="33" x14ac:dyDescent="0.25">
      <c r="A43" s="466" t="s">
        <v>788</v>
      </c>
      <c r="B43" s="475">
        <f t="shared" si="1"/>
        <v>36</v>
      </c>
      <c r="C43" s="283" t="s">
        <v>710</v>
      </c>
      <c r="D43" s="399" t="s">
        <v>789</v>
      </c>
      <c r="E43" s="283" t="s">
        <v>784</v>
      </c>
      <c r="F43" s="470">
        <v>42971</v>
      </c>
      <c r="G43" s="470">
        <v>42990</v>
      </c>
      <c r="H43" s="470">
        <v>42995</v>
      </c>
      <c r="I43" s="470">
        <v>42999</v>
      </c>
      <c r="J43" s="283" t="s">
        <v>790</v>
      </c>
      <c r="K43" s="398">
        <f t="shared" ref="K43" si="3">+L43+M43</f>
        <v>2000000</v>
      </c>
      <c r="L43" s="399"/>
      <c r="M43" s="397">
        <v>2000000</v>
      </c>
      <c r="N43" s="477" t="s">
        <v>815</v>
      </c>
    </row>
    <row r="44" spans="1:14" ht="30.75" customHeight="1" x14ac:dyDescent="0.25">
      <c r="A44" s="466" t="s">
        <v>792</v>
      </c>
      <c r="B44" s="475">
        <f t="shared" si="1"/>
        <v>37</v>
      </c>
      <c r="C44" s="283" t="s">
        <v>707</v>
      </c>
      <c r="D44" s="399" t="s">
        <v>789</v>
      </c>
      <c r="E44" s="283" t="s">
        <v>784</v>
      </c>
      <c r="F44" s="470">
        <v>42971</v>
      </c>
      <c r="G44" s="470">
        <v>42990</v>
      </c>
      <c r="H44" s="470">
        <v>42995</v>
      </c>
      <c r="I44" s="470">
        <v>42999</v>
      </c>
      <c r="J44" s="283" t="s">
        <v>790</v>
      </c>
      <c r="K44" s="398">
        <f t="shared" ref="K44" si="4">+L44+M44</f>
        <v>1000000</v>
      </c>
      <c r="L44" s="399"/>
      <c r="M44" s="397">
        <v>1000000</v>
      </c>
      <c r="N44" s="477" t="s">
        <v>815</v>
      </c>
    </row>
    <row r="45" spans="1:14" ht="30.75" customHeight="1" x14ac:dyDescent="0.25">
      <c r="A45" s="466" t="s">
        <v>793</v>
      </c>
      <c r="B45" s="475">
        <f t="shared" si="1"/>
        <v>38</v>
      </c>
      <c r="C45" s="399" t="s">
        <v>41</v>
      </c>
      <c r="D45" s="399" t="s">
        <v>789</v>
      </c>
      <c r="E45" s="283" t="s">
        <v>787</v>
      </c>
      <c r="F45" s="519" t="s">
        <v>806</v>
      </c>
      <c r="G45" s="519"/>
      <c r="H45" s="519"/>
      <c r="I45" s="519"/>
      <c r="J45" s="283" t="s">
        <v>790</v>
      </c>
      <c r="K45" s="398">
        <f t="shared" ref="K45" si="5">+L45+M45</f>
        <v>472000</v>
      </c>
      <c r="L45" s="397">
        <f>+'[1]ANNEX 4'!$G$14</f>
        <v>472000</v>
      </c>
      <c r="M45" s="397"/>
      <c r="N45" s="477" t="s">
        <v>816</v>
      </c>
    </row>
    <row r="46" spans="1:14" ht="30.75" customHeight="1" x14ac:dyDescent="0.25">
      <c r="A46" s="466" t="s">
        <v>793</v>
      </c>
      <c r="B46" s="475">
        <f t="shared" si="1"/>
        <v>39</v>
      </c>
      <c r="C46" s="283" t="s">
        <v>796</v>
      </c>
      <c r="D46" s="399" t="s">
        <v>789</v>
      </c>
      <c r="E46" s="283" t="s">
        <v>787</v>
      </c>
      <c r="F46" s="470">
        <v>43011</v>
      </c>
      <c r="G46" s="470">
        <v>43018</v>
      </c>
      <c r="H46" s="470">
        <v>43021</v>
      </c>
      <c r="I46" s="470">
        <v>43024</v>
      </c>
      <c r="J46" s="283" t="s">
        <v>790</v>
      </c>
      <c r="K46" s="398">
        <f t="shared" ref="K46:K47" si="6">+L46+M46</f>
        <v>336500</v>
      </c>
      <c r="L46" s="397">
        <f>+'[1]ANNEX 4'!$AA$23+'[1]ANNEX 4'!$AA$24+'[1]ANNEX 4'!$AA$25+'[1]ANNEX 4'!$AA$26+'[1]ANNEX 4'!$AA$27+'[1]ANNEX 4'!$AA$28</f>
        <v>336500</v>
      </c>
      <c r="M46" s="397"/>
      <c r="N46" s="477" t="s">
        <v>815</v>
      </c>
    </row>
    <row r="47" spans="1:14" ht="30.75" customHeight="1" x14ac:dyDescent="0.25">
      <c r="A47" s="466" t="s">
        <v>793</v>
      </c>
      <c r="B47" s="475">
        <f t="shared" si="1"/>
        <v>40</v>
      </c>
      <c r="C47" s="399" t="s">
        <v>566</v>
      </c>
      <c r="D47" s="399" t="s">
        <v>789</v>
      </c>
      <c r="E47" s="283" t="s">
        <v>787</v>
      </c>
      <c r="F47" s="519" t="s">
        <v>803</v>
      </c>
      <c r="G47" s="519"/>
      <c r="H47" s="519"/>
      <c r="I47" s="519"/>
      <c r="J47" s="283" t="s">
        <v>790</v>
      </c>
      <c r="K47" s="398">
        <f t="shared" si="6"/>
        <v>79500</v>
      </c>
      <c r="L47" s="397">
        <f>+'[1]ANNEX 4'!$G$30</f>
        <v>79500</v>
      </c>
      <c r="M47" s="397"/>
      <c r="N47" s="477" t="s">
        <v>816</v>
      </c>
    </row>
    <row r="48" spans="1:14" ht="33.75" customHeight="1" x14ac:dyDescent="0.25">
      <c r="A48" s="466" t="s">
        <v>799</v>
      </c>
      <c r="B48" s="475">
        <f t="shared" si="1"/>
        <v>41</v>
      </c>
      <c r="C48" s="283" t="s">
        <v>605</v>
      </c>
      <c r="D48" s="399" t="s">
        <v>789</v>
      </c>
      <c r="E48" s="283" t="s">
        <v>784</v>
      </c>
      <c r="F48" s="470">
        <v>42985</v>
      </c>
      <c r="G48" s="470">
        <v>43004</v>
      </c>
      <c r="H48" s="470">
        <v>43007</v>
      </c>
      <c r="I48" s="470">
        <v>43012</v>
      </c>
      <c r="J48" s="283" t="s">
        <v>790</v>
      </c>
      <c r="K48" s="398">
        <f t="shared" ref="K48:K50" si="7">+L48+M48</f>
        <v>1000000</v>
      </c>
      <c r="L48" s="397">
        <f>+[1]ANNEX5!$I$11</f>
        <v>1000000</v>
      </c>
      <c r="M48" s="397"/>
      <c r="N48" s="477" t="s">
        <v>815</v>
      </c>
    </row>
    <row r="49" spans="1:14" ht="33" x14ac:dyDescent="0.25">
      <c r="A49" s="466" t="s">
        <v>799</v>
      </c>
      <c r="B49" s="475">
        <f t="shared" si="1"/>
        <v>42</v>
      </c>
      <c r="C49" s="283" t="s">
        <v>487</v>
      </c>
      <c r="D49" s="399" t="s">
        <v>789</v>
      </c>
      <c r="E49" s="283" t="s">
        <v>784</v>
      </c>
      <c r="F49" s="470">
        <v>42985</v>
      </c>
      <c r="G49" s="470">
        <v>43004</v>
      </c>
      <c r="H49" s="470">
        <v>43007</v>
      </c>
      <c r="I49" s="470">
        <v>43012</v>
      </c>
      <c r="J49" s="283" t="s">
        <v>790</v>
      </c>
      <c r="K49" s="398">
        <f t="shared" si="7"/>
        <v>500000</v>
      </c>
      <c r="L49" s="397">
        <f>+[1]ANNEX5!$I$23</f>
        <v>500000</v>
      </c>
      <c r="M49" s="397"/>
      <c r="N49" s="477" t="s">
        <v>815</v>
      </c>
    </row>
    <row r="50" spans="1:14" ht="48" customHeight="1" x14ac:dyDescent="0.25">
      <c r="A50" s="466" t="s">
        <v>799</v>
      </c>
      <c r="B50" s="475">
        <f t="shared" si="1"/>
        <v>43</v>
      </c>
      <c r="C50" s="283" t="s">
        <v>602</v>
      </c>
      <c r="D50" s="399" t="s">
        <v>789</v>
      </c>
      <c r="E50" s="283" t="s">
        <v>784</v>
      </c>
      <c r="F50" s="470">
        <v>42985</v>
      </c>
      <c r="G50" s="470">
        <v>43004</v>
      </c>
      <c r="H50" s="470">
        <v>43007</v>
      </c>
      <c r="I50" s="470">
        <v>43012</v>
      </c>
      <c r="J50" s="283" t="s">
        <v>790</v>
      </c>
      <c r="K50" s="398">
        <f t="shared" si="7"/>
        <v>600000</v>
      </c>
      <c r="L50" s="397">
        <f>+[1]ANNEX5!$I$29</f>
        <v>600000</v>
      </c>
      <c r="M50" s="397"/>
      <c r="N50" s="477" t="s">
        <v>815</v>
      </c>
    </row>
    <row r="51" spans="1:14" ht="33" x14ac:dyDescent="0.25">
      <c r="A51" s="466" t="s">
        <v>794</v>
      </c>
      <c r="B51" s="475">
        <f t="shared" si="1"/>
        <v>44</v>
      </c>
      <c r="C51" s="399" t="s">
        <v>99</v>
      </c>
      <c r="D51" s="399" t="s">
        <v>789</v>
      </c>
      <c r="E51" s="283" t="s">
        <v>784</v>
      </c>
      <c r="F51" s="519" t="s">
        <v>806</v>
      </c>
      <c r="G51" s="519"/>
      <c r="H51" s="519"/>
      <c r="I51" s="519"/>
      <c r="J51" s="283" t="s">
        <v>790</v>
      </c>
      <c r="K51" s="398">
        <f t="shared" ref="K51:K52" si="8">+L51+M51</f>
        <v>422400</v>
      </c>
      <c r="L51" s="397">
        <f>+'[1]ANNEX 7 (2)'!$G$9</f>
        <v>422400</v>
      </c>
      <c r="M51" s="397"/>
      <c r="N51" s="477" t="s">
        <v>816</v>
      </c>
    </row>
    <row r="52" spans="1:14" ht="33" x14ac:dyDescent="0.25">
      <c r="A52" s="498" t="s">
        <v>795</v>
      </c>
      <c r="B52" s="478">
        <f t="shared" si="1"/>
        <v>45</v>
      </c>
      <c r="C52" s="487" t="s">
        <v>100</v>
      </c>
      <c r="D52" s="487" t="s">
        <v>789</v>
      </c>
      <c r="E52" s="479" t="s">
        <v>784</v>
      </c>
      <c r="F52" s="521" t="s">
        <v>807</v>
      </c>
      <c r="G52" s="521"/>
      <c r="H52" s="521"/>
      <c r="I52" s="521"/>
      <c r="J52" s="479" t="s">
        <v>790</v>
      </c>
      <c r="K52" s="482">
        <f t="shared" si="8"/>
        <v>844800</v>
      </c>
      <c r="L52" s="488">
        <f>+'[1]ANNEX 7 (2)'!$G$10</f>
        <v>844800</v>
      </c>
      <c r="M52" s="488"/>
      <c r="N52" s="499" t="s">
        <v>816</v>
      </c>
    </row>
    <row r="53" spans="1:14" ht="33" x14ac:dyDescent="0.25">
      <c r="A53" s="491" t="s">
        <v>795</v>
      </c>
      <c r="B53" s="492">
        <f t="shared" ref="B53:B61" si="9">+B52+1</f>
        <v>46</v>
      </c>
      <c r="C53" s="493" t="str">
        <f>+'[1]ANNEX 7 (2)'!$C$11</f>
        <v>Pick-upTire (30X9.50 x 15.00)</v>
      </c>
      <c r="D53" s="493" t="s">
        <v>789</v>
      </c>
      <c r="E53" s="494" t="s">
        <v>787</v>
      </c>
      <c r="F53" s="520" t="s">
        <v>807</v>
      </c>
      <c r="G53" s="520"/>
      <c r="H53" s="520"/>
      <c r="I53" s="520"/>
      <c r="J53" s="494" t="s">
        <v>790</v>
      </c>
      <c r="K53" s="495">
        <f t="shared" ref="K53:K61" si="10">+L53+M53</f>
        <v>83600</v>
      </c>
      <c r="L53" s="496">
        <f>+'[1]ANNEX 7 (2)'!$G$11</f>
        <v>83600</v>
      </c>
      <c r="M53" s="496"/>
      <c r="N53" s="497" t="s">
        <v>816</v>
      </c>
    </row>
    <row r="54" spans="1:14" ht="33" x14ac:dyDescent="0.25">
      <c r="A54" s="466" t="s">
        <v>795</v>
      </c>
      <c r="B54" s="475">
        <f t="shared" si="9"/>
        <v>47</v>
      </c>
      <c r="C54" s="399" t="str">
        <f>+'[1]ANNEX 7 (2)'!$C$12</f>
        <v>Ambulance Tire ( 195x70x15)</v>
      </c>
      <c r="D54" s="399" t="s">
        <v>789</v>
      </c>
      <c r="E54" s="283" t="s">
        <v>787</v>
      </c>
      <c r="F54" s="519" t="s">
        <v>809</v>
      </c>
      <c r="G54" s="519"/>
      <c r="H54" s="519"/>
      <c r="I54" s="519"/>
      <c r="J54" s="283" t="s">
        <v>790</v>
      </c>
      <c r="K54" s="398">
        <f t="shared" si="10"/>
        <v>74800</v>
      </c>
      <c r="L54" s="397">
        <f>+'[1]ANNEX 7 (2)'!$G$12</f>
        <v>74800</v>
      </c>
      <c r="M54" s="397"/>
      <c r="N54" s="477" t="s">
        <v>816</v>
      </c>
    </row>
    <row r="55" spans="1:14" ht="33" x14ac:dyDescent="0.25">
      <c r="A55" s="466" t="s">
        <v>795</v>
      </c>
      <c r="B55" s="475">
        <f t="shared" si="9"/>
        <v>48</v>
      </c>
      <c r="C55" s="399" t="str">
        <f>+'[1]ANNEX 7 (2)'!$C$13</f>
        <v>Self loading Tire ( 11R x 22)</v>
      </c>
      <c r="D55" s="399" t="s">
        <v>789</v>
      </c>
      <c r="E55" s="283" t="s">
        <v>784</v>
      </c>
      <c r="F55" s="519" t="s">
        <v>808</v>
      </c>
      <c r="G55" s="519"/>
      <c r="H55" s="519"/>
      <c r="I55" s="519"/>
      <c r="J55" s="283" t="s">
        <v>790</v>
      </c>
      <c r="K55" s="398">
        <f t="shared" si="10"/>
        <v>210000</v>
      </c>
      <c r="L55" s="397">
        <f>+'[1]ANNEX 7 (2)'!$G$13</f>
        <v>210000</v>
      </c>
      <c r="M55" s="397"/>
      <c r="N55" s="477" t="s">
        <v>816</v>
      </c>
    </row>
    <row r="56" spans="1:14" ht="33" x14ac:dyDescent="0.25">
      <c r="A56" s="466" t="s">
        <v>795</v>
      </c>
      <c r="B56" s="475">
        <f t="shared" si="9"/>
        <v>49</v>
      </c>
      <c r="C56" s="399" t="str">
        <f>+'[1]ANNEX 7 (2)'!$C$14</f>
        <v>Garbage Compactor  (8.25 x 16)</v>
      </c>
      <c r="D56" s="399" t="s">
        <v>789</v>
      </c>
      <c r="E56" s="283" t="s">
        <v>787</v>
      </c>
      <c r="F56" s="519" t="s">
        <v>809</v>
      </c>
      <c r="G56" s="519"/>
      <c r="H56" s="519"/>
      <c r="I56" s="519"/>
      <c r="J56" s="283" t="s">
        <v>790</v>
      </c>
      <c r="K56" s="398">
        <f t="shared" si="10"/>
        <v>99000</v>
      </c>
      <c r="L56" s="397">
        <f>+'[1]ANNEX 7 (2)'!$G$14</f>
        <v>99000</v>
      </c>
      <c r="M56" s="397"/>
      <c r="N56" s="477" t="s">
        <v>816</v>
      </c>
    </row>
    <row r="57" spans="1:14" ht="33" x14ac:dyDescent="0.25">
      <c r="A57" s="466" t="s">
        <v>795</v>
      </c>
      <c r="B57" s="475">
        <f t="shared" si="9"/>
        <v>50</v>
      </c>
      <c r="C57" s="399" t="str">
        <f>+'[1]ANNEX 7 (2)'!$C$15</f>
        <v>Hub bolt</v>
      </c>
      <c r="D57" s="399" t="s">
        <v>789</v>
      </c>
      <c r="E57" s="283" t="s">
        <v>787</v>
      </c>
      <c r="F57" s="519" t="s">
        <v>809</v>
      </c>
      <c r="G57" s="519"/>
      <c r="H57" s="519"/>
      <c r="I57" s="519"/>
      <c r="J57" s="283" t="s">
        <v>790</v>
      </c>
      <c r="K57" s="398">
        <f t="shared" si="10"/>
        <v>51000</v>
      </c>
      <c r="L57" s="397">
        <f>+'[1]ANNEX 7 (2)'!$G$15</f>
        <v>51000</v>
      </c>
      <c r="M57" s="397"/>
      <c r="N57" s="477" t="s">
        <v>816</v>
      </c>
    </row>
    <row r="58" spans="1:14" ht="33" x14ac:dyDescent="0.25">
      <c r="A58" s="466" t="s">
        <v>795</v>
      </c>
      <c r="B58" s="475">
        <f t="shared" si="9"/>
        <v>51</v>
      </c>
      <c r="C58" s="399" t="str">
        <f>+'[1]ANNEX 7 (2)'!$C$26</f>
        <v>Hydraulic Hose</v>
      </c>
      <c r="D58" s="399" t="s">
        <v>789</v>
      </c>
      <c r="E58" s="283" t="s">
        <v>787</v>
      </c>
      <c r="F58" s="519" t="s">
        <v>807</v>
      </c>
      <c r="G58" s="519"/>
      <c r="H58" s="519"/>
      <c r="I58" s="519"/>
      <c r="J58" s="283" t="s">
        <v>790</v>
      </c>
      <c r="K58" s="398">
        <f t="shared" si="10"/>
        <v>90000</v>
      </c>
      <c r="L58" s="397">
        <f>+'[1]ANNEX 7 (2)'!$G$26</f>
        <v>90000</v>
      </c>
      <c r="M58" s="397"/>
      <c r="N58" s="477" t="s">
        <v>816</v>
      </c>
    </row>
    <row r="59" spans="1:14" ht="33" x14ac:dyDescent="0.25">
      <c r="A59" s="466" t="s">
        <v>795</v>
      </c>
      <c r="B59" s="475">
        <f t="shared" si="9"/>
        <v>52</v>
      </c>
      <c r="C59" s="399" t="str">
        <f>+'[1]ANNEX 7 (2)'!$C$27</f>
        <v>Battery (21 Plates)</v>
      </c>
      <c r="D59" s="399" t="s">
        <v>789</v>
      </c>
      <c r="E59" s="283" t="s">
        <v>787</v>
      </c>
      <c r="F59" s="519" t="s">
        <v>807</v>
      </c>
      <c r="G59" s="519"/>
      <c r="H59" s="519"/>
      <c r="I59" s="519"/>
      <c r="J59" s="283" t="s">
        <v>790</v>
      </c>
      <c r="K59" s="398">
        <f t="shared" si="10"/>
        <v>76800</v>
      </c>
      <c r="L59" s="397">
        <f>+'[1]ANNEX 7 (2)'!$G$27</f>
        <v>76800</v>
      </c>
      <c r="M59" s="397"/>
      <c r="N59" s="477" t="s">
        <v>816</v>
      </c>
    </row>
    <row r="60" spans="1:14" ht="33" x14ac:dyDescent="0.25">
      <c r="A60" s="466" t="s">
        <v>795</v>
      </c>
      <c r="B60" s="475">
        <f t="shared" si="9"/>
        <v>53</v>
      </c>
      <c r="C60" s="399" t="str">
        <f>+'[1]ANNEX 7 (2)'!$C$28</f>
        <v>Battery (17 Plates)</v>
      </c>
      <c r="D60" s="399" t="s">
        <v>789</v>
      </c>
      <c r="E60" s="283" t="s">
        <v>787</v>
      </c>
      <c r="F60" s="519" t="s">
        <v>807</v>
      </c>
      <c r="G60" s="519"/>
      <c r="H60" s="519"/>
      <c r="I60" s="519"/>
      <c r="J60" s="283" t="s">
        <v>790</v>
      </c>
      <c r="K60" s="398">
        <f t="shared" si="10"/>
        <v>68800</v>
      </c>
      <c r="L60" s="397">
        <f>+'[1]ANNEX 7 (2)'!$G$28</f>
        <v>68800</v>
      </c>
      <c r="M60" s="397"/>
      <c r="N60" s="477" t="s">
        <v>816</v>
      </c>
    </row>
    <row r="61" spans="1:14" ht="33" x14ac:dyDescent="0.25">
      <c r="A61" s="466" t="s">
        <v>795</v>
      </c>
      <c r="B61" s="475">
        <f t="shared" si="9"/>
        <v>54</v>
      </c>
      <c r="C61" s="399" t="s">
        <v>671</v>
      </c>
      <c r="D61" s="399" t="s">
        <v>789</v>
      </c>
      <c r="E61" s="283" t="s">
        <v>787</v>
      </c>
      <c r="F61" s="519" t="s">
        <v>807</v>
      </c>
      <c r="G61" s="519"/>
      <c r="H61" s="519"/>
      <c r="I61" s="519"/>
      <c r="J61" s="283" t="s">
        <v>790</v>
      </c>
      <c r="K61" s="398">
        <f t="shared" si="10"/>
        <v>52000</v>
      </c>
      <c r="L61" s="397">
        <f>+'[1]ANNEX 7 (2)'!$G$35</f>
        <v>52000</v>
      </c>
      <c r="M61" s="397"/>
      <c r="N61" s="477" t="s">
        <v>816</v>
      </c>
    </row>
    <row r="62" spans="1:14" ht="33" x14ac:dyDescent="0.25">
      <c r="A62" s="466" t="s">
        <v>795</v>
      </c>
      <c r="B62" s="475">
        <f t="shared" ref="B62:B70" si="11">+B61+1</f>
        <v>55</v>
      </c>
      <c r="C62" s="399" t="s">
        <v>675</v>
      </c>
      <c r="D62" s="399" t="s">
        <v>789</v>
      </c>
      <c r="E62" s="283" t="s">
        <v>787</v>
      </c>
      <c r="F62" s="519" t="s">
        <v>807</v>
      </c>
      <c r="G62" s="519"/>
      <c r="H62" s="519"/>
      <c r="I62" s="519"/>
      <c r="J62" s="283" t="s">
        <v>790</v>
      </c>
      <c r="K62" s="398">
        <f t="shared" ref="K62:K70" si="12">+L62+M62</f>
        <v>54000</v>
      </c>
      <c r="L62" s="397">
        <f>+'[1]ANNEX 7 (2)'!$G$36</f>
        <v>54000</v>
      </c>
      <c r="M62" s="397"/>
      <c r="N62" s="477" t="s">
        <v>816</v>
      </c>
    </row>
    <row r="63" spans="1:14" ht="33" x14ac:dyDescent="0.25">
      <c r="A63" s="466" t="s">
        <v>795</v>
      </c>
      <c r="B63" s="475">
        <f t="shared" si="11"/>
        <v>56</v>
      </c>
      <c r="C63" s="399" t="s">
        <v>56</v>
      </c>
      <c r="D63" s="399" t="s">
        <v>789</v>
      </c>
      <c r="E63" s="283" t="s">
        <v>787</v>
      </c>
      <c r="F63" s="519" t="s">
        <v>807</v>
      </c>
      <c r="G63" s="519"/>
      <c r="H63" s="519"/>
      <c r="I63" s="519"/>
      <c r="J63" s="283" t="s">
        <v>790</v>
      </c>
      <c r="K63" s="398">
        <f t="shared" si="12"/>
        <v>83600</v>
      </c>
      <c r="L63" s="397">
        <f>+'[1]ANNEX 7 (2)'!$G$39</f>
        <v>83600</v>
      </c>
      <c r="M63" s="397"/>
      <c r="N63" s="477" t="s">
        <v>816</v>
      </c>
    </row>
    <row r="64" spans="1:14" ht="33" x14ac:dyDescent="0.25">
      <c r="A64" s="466" t="s">
        <v>795</v>
      </c>
      <c r="B64" s="475">
        <f t="shared" si="11"/>
        <v>57</v>
      </c>
      <c r="C64" s="399" t="s">
        <v>503</v>
      </c>
      <c r="D64" s="399" t="s">
        <v>789</v>
      </c>
      <c r="E64" s="283" t="s">
        <v>787</v>
      </c>
      <c r="F64" s="519" t="s">
        <v>810</v>
      </c>
      <c r="G64" s="519"/>
      <c r="H64" s="519"/>
      <c r="I64" s="519"/>
      <c r="J64" s="283" t="s">
        <v>790</v>
      </c>
      <c r="K64" s="398">
        <f t="shared" si="12"/>
        <v>72000</v>
      </c>
      <c r="L64" s="397">
        <f>+'[1]ANNEX 7 (2)'!$G$73</f>
        <v>72000</v>
      </c>
      <c r="M64" s="397"/>
      <c r="N64" s="477" t="s">
        <v>816</v>
      </c>
    </row>
    <row r="65" spans="1:14" ht="33" x14ac:dyDescent="0.25">
      <c r="A65" s="466" t="s">
        <v>795</v>
      </c>
      <c r="B65" s="475">
        <f t="shared" si="11"/>
        <v>58</v>
      </c>
      <c r="C65" s="399" t="s">
        <v>529</v>
      </c>
      <c r="D65" s="399" t="s">
        <v>789</v>
      </c>
      <c r="E65" s="283" t="s">
        <v>787</v>
      </c>
      <c r="F65" s="519" t="s">
        <v>807</v>
      </c>
      <c r="G65" s="519"/>
      <c r="H65" s="519"/>
      <c r="I65" s="519"/>
      <c r="J65" s="283" t="s">
        <v>790</v>
      </c>
      <c r="K65" s="398">
        <f t="shared" si="12"/>
        <v>52800</v>
      </c>
      <c r="L65" s="397">
        <f>+'[1]ANNEX 7 (2)'!$G$105</f>
        <v>52800</v>
      </c>
      <c r="M65" s="397"/>
      <c r="N65" s="477" t="s">
        <v>816</v>
      </c>
    </row>
    <row r="66" spans="1:14" ht="33" x14ac:dyDescent="0.25">
      <c r="A66" s="466" t="s">
        <v>795</v>
      </c>
      <c r="B66" s="475">
        <f t="shared" si="11"/>
        <v>59</v>
      </c>
      <c r="C66" s="399" t="str">
        <f>+'[1]ANNEX 7 (2)'!$C$191</f>
        <v>CV-joint</v>
      </c>
      <c r="D66" s="399" t="s">
        <v>789</v>
      </c>
      <c r="E66" s="283" t="s">
        <v>787</v>
      </c>
      <c r="F66" s="519" t="s">
        <v>807</v>
      </c>
      <c r="G66" s="519"/>
      <c r="H66" s="519"/>
      <c r="I66" s="519"/>
      <c r="J66" s="283" t="s">
        <v>790</v>
      </c>
      <c r="K66" s="398">
        <f t="shared" si="12"/>
        <v>93500</v>
      </c>
      <c r="L66" s="397">
        <f>+'[1]ANNEX 7 (2)'!$G$191</f>
        <v>93500</v>
      </c>
      <c r="M66" s="397"/>
      <c r="N66" s="477" t="s">
        <v>816</v>
      </c>
    </row>
    <row r="67" spans="1:14" ht="33" x14ac:dyDescent="0.25">
      <c r="A67" s="466" t="s">
        <v>795</v>
      </c>
      <c r="B67" s="475">
        <f t="shared" si="11"/>
        <v>60</v>
      </c>
      <c r="C67" s="399" t="str">
        <f>+'[1]ANNEX 7 (2)'!$C$192</f>
        <v>Hydrovac</v>
      </c>
      <c r="D67" s="399" t="s">
        <v>789</v>
      </c>
      <c r="E67" s="283" t="s">
        <v>787</v>
      </c>
      <c r="F67" s="519" t="s">
        <v>807</v>
      </c>
      <c r="G67" s="519"/>
      <c r="H67" s="519"/>
      <c r="I67" s="519"/>
      <c r="J67" s="283" t="s">
        <v>790</v>
      </c>
      <c r="K67" s="398">
        <f t="shared" si="12"/>
        <v>52800</v>
      </c>
      <c r="L67" s="397">
        <f>+'[1]ANNEX 7 (2)'!$G$192</f>
        <v>52800</v>
      </c>
      <c r="M67" s="397"/>
      <c r="N67" s="477" t="s">
        <v>816</v>
      </c>
    </row>
    <row r="68" spans="1:14" ht="33" x14ac:dyDescent="0.25">
      <c r="A68" s="466" t="s">
        <v>795</v>
      </c>
      <c r="B68" s="475">
        <f t="shared" si="11"/>
        <v>61</v>
      </c>
      <c r="C68" s="399" t="str">
        <f>+'[1]ANNEX 7 (2)'!$C$194</f>
        <v>Oil seal  (HE)</v>
      </c>
      <c r="D68" s="399" t="s">
        <v>789</v>
      </c>
      <c r="E68" s="283" t="s">
        <v>787</v>
      </c>
      <c r="F68" s="519" t="s">
        <v>807</v>
      </c>
      <c r="G68" s="519"/>
      <c r="H68" s="519"/>
      <c r="I68" s="519"/>
      <c r="J68" s="283" t="s">
        <v>790</v>
      </c>
      <c r="K68" s="398">
        <f t="shared" si="12"/>
        <v>72000</v>
      </c>
      <c r="L68" s="397">
        <f>+'[1]ANNEX 7 (2)'!$G$194</f>
        <v>72000</v>
      </c>
      <c r="M68" s="397"/>
      <c r="N68" s="477" t="s">
        <v>816</v>
      </c>
    </row>
    <row r="69" spans="1:14" ht="33" x14ac:dyDescent="0.25">
      <c r="A69" s="466" t="s">
        <v>795</v>
      </c>
      <c r="B69" s="475">
        <f t="shared" si="11"/>
        <v>62</v>
      </c>
      <c r="C69" s="399" t="str">
        <f>+'[1]ANNEX 7 (2)'!$C$195</f>
        <v>Oil seal (DT)</v>
      </c>
      <c r="D69" s="399" t="s">
        <v>789</v>
      </c>
      <c r="E69" s="283" t="s">
        <v>787</v>
      </c>
      <c r="F69" s="519" t="s">
        <v>807</v>
      </c>
      <c r="G69" s="519"/>
      <c r="H69" s="519"/>
      <c r="I69" s="519"/>
      <c r="J69" s="283" t="s">
        <v>790</v>
      </c>
      <c r="K69" s="398">
        <f t="shared" si="12"/>
        <v>65600</v>
      </c>
      <c r="L69" s="397">
        <f>+'[1]ANNEX 7 (2)'!$G$195</f>
        <v>65600</v>
      </c>
      <c r="M69" s="397"/>
      <c r="N69" s="477" t="s">
        <v>816</v>
      </c>
    </row>
    <row r="70" spans="1:14" ht="33" x14ac:dyDescent="0.25">
      <c r="A70" s="466" t="s">
        <v>795</v>
      </c>
      <c r="B70" s="475">
        <f t="shared" si="11"/>
        <v>63</v>
      </c>
      <c r="C70" s="399" t="str">
        <f>+'[1]ANNEX 7 (2)'!$C$208</f>
        <v>Grader Tire (14.00 x 24.00)</v>
      </c>
      <c r="D70" s="399" t="s">
        <v>789</v>
      </c>
      <c r="E70" s="283" t="s">
        <v>784</v>
      </c>
      <c r="F70" s="519" t="s">
        <v>807</v>
      </c>
      <c r="G70" s="519"/>
      <c r="H70" s="519"/>
      <c r="I70" s="519"/>
      <c r="J70" s="283" t="s">
        <v>790</v>
      </c>
      <c r="K70" s="398">
        <f t="shared" si="12"/>
        <v>871200</v>
      </c>
      <c r="L70" s="397">
        <f>+'[1]ANNEX 7 (2)'!$G$208</f>
        <v>871200</v>
      </c>
      <c r="M70" s="397"/>
      <c r="N70" s="477" t="s">
        <v>816</v>
      </c>
    </row>
    <row r="71" spans="1:14" ht="33" x14ac:dyDescent="0.25">
      <c r="A71" s="498" t="s">
        <v>795</v>
      </c>
      <c r="B71" s="478">
        <f t="shared" ref="B71:B78" si="13">+B70+1</f>
        <v>64</v>
      </c>
      <c r="C71" s="487" t="str">
        <f>+'[1]ANNEX 7 (2)'!$C$209</f>
        <v>Payloader Tire (17.50 x 25.00)</v>
      </c>
      <c r="D71" s="487" t="s">
        <v>789</v>
      </c>
      <c r="E71" s="479" t="s">
        <v>784</v>
      </c>
      <c r="F71" s="521" t="s">
        <v>812</v>
      </c>
      <c r="G71" s="521"/>
      <c r="H71" s="521"/>
      <c r="I71" s="521"/>
      <c r="J71" s="479" t="s">
        <v>790</v>
      </c>
      <c r="K71" s="482">
        <f t="shared" ref="K71:K77" si="14">+L71+M71</f>
        <v>422400</v>
      </c>
      <c r="L71" s="488">
        <f>+'[1]ANNEX 7 (2)'!$G$209</f>
        <v>422400</v>
      </c>
      <c r="M71" s="488"/>
      <c r="N71" s="499" t="s">
        <v>816</v>
      </c>
    </row>
    <row r="72" spans="1:14" ht="33" x14ac:dyDescent="0.25">
      <c r="A72" s="491" t="s">
        <v>795</v>
      </c>
      <c r="B72" s="492">
        <f t="shared" si="13"/>
        <v>65</v>
      </c>
      <c r="C72" s="493" t="str">
        <f>+'[1]ANNEX 7 (2)'!$C$210</f>
        <v>Backhoe  Tire ( 8.25x20)</v>
      </c>
      <c r="D72" s="493" t="s">
        <v>789</v>
      </c>
      <c r="E72" s="494" t="s">
        <v>787</v>
      </c>
      <c r="F72" s="520" t="s">
        <v>811</v>
      </c>
      <c r="G72" s="520"/>
      <c r="H72" s="520"/>
      <c r="I72" s="520"/>
      <c r="J72" s="494" t="s">
        <v>790</v>
      </c>
      <c r="K72" s="495">
        <f t="shared" si="14"/>
        <v>99000</v>
      </c>
      <c r="L72" s="496">
        <f>+'[1]ANNEX 7 (2)'!$G$210</f>
        <v>99000</v>
      </c>
      <c r="M72" s="496"/>
      <c r="N72" s="497" t="s">
        <v>816</v>
      </c>
    </row>
    <row r="73" spans="1:14" ht="33" x14ac:dyDescent="0.25">
      <c r="A73" s="466" t="s">
        <v>795</v>
      </c>
      <c r="B73" s="475">
        <f t="shared" si="13"/>
        <v>66</v>
      </c>
      <c r="C73" s="399" t="str">
        <f>+'[1]ANNEX 7 (2)'!$C$211</f>
        <v>Cutting Edge w/ end bit</v>
      </c>
      <c r="D73" s="399" t="s">
        <v>789</v>
      </c>
      <c r="E73" s="283" t="s">
        <v>787</v>
      </c>
      <c r="F73" s="519" t="s">
        <v>813</v>
      </c>
      <c r="G73" s="519"/>
      <c r="H73" s="519"/>
      <c r="I73" s="519"/>
      <c r="J73" s="283" t="s">
        <v>790</v>
      </c>
      <c r="K73" s="398">
        <f t="shared" si="14"/>
        <v>82500</v>
      </c>
      <c r="L73" s="397">
        <f>+'[1]ANNEX 7 (2)'!$G$211</f>
        <v>82500</v>
      </c>
      <c r="M73" s="397"/>
      <c r="N73" s="477" t="s">
        <v>816</v>
      </c>
    </row>
    <row r="74" spans="1:14" ht="33" x14ac:dyDescent="0.25">
      <c r="A74" s="466" t="s">
        <v>795</v>
      </c>
      <c r="B74" s="475">
        <f t="shared" si="13"/>
        <v>67</v>
      </c>
      <c r="C74" s="399" t="str">
        <f>+'[1]ANNEX 7 (2)'!$C$215</f>
        <v xml:space="preserve">Fuel filter w/ water separator </v>
      </c>
      <c r="D74" s="399" t="s">
        <v>789</v>
      </c>
      <c r="E74" s="283" t="s">
        <v>787</v>
      </c>
      <c r="F74" s="519" t="s">
        <v>807</v>
      </c>
      <c r="G74" s="519"/>
      <c r="H74" s="519"/>
      <c r="I74" s="519"/>
      <c r="J74" s="283" t="s">
        <v>790</v>
      </c>
      <c r="K74" s="398">
        <f t="shared" si="14"/>
        <v>75000</v>
      </c>
      <c r="L74" s="397">
        <f>+'[1]ANNEX 7 (2)'!$G$215</f>
        <v>75000</v>
      </c>
      <c r="M74" s="397"/>
      <c r="N74" s="477" t="s">
        <v>816</v>
      </c>
    </row>
    <row r="75" spans="1:14" ht="33" x14ac:dyDescent="0.25">
      <c r="A75" s="466" t="s">
        <v>795</v>
      </c>
      <c r="B75" s="475">
        <f t="shared" si="13"/>
        <v>68</v>
      </c>
      <c r="C75" s="399" t="str">
        <f>+'[1]ANNEX 7 (2)'!$C$216</f>
        <v>Hydraulic Filter(HE)</v>
      </c>
      <c r="D75" s="399" t="s">
        <v>789</v>
      </c>
      <c r="E75" s="283" t="s">
        <v>787</v>
      </c>
      <c r="F75" s="519" t="s">
        <v>807</v>
      </c>
      <c r="G75" s="519"/>
      <c r="H75" s="519"/>
      <c r="I75" s="519"/>
      <c r="J75" s="283" t="s">
        <v>790</v>
      </c>
      <c r="K75" s="398">
        <f t="shared" si="14"/>
        <v>85000</v>
      </c>
      <c r="L75" s="397">
        <f>+'[1]ANNEX 7 (2)'!$G$216</f>
        <v>85000</v>
      </c>
      <c r="M75" s="397"/>
      <c r="N75" s="477" t="s">
        <v>816</v>
      </c>
    </row>
    <row r="76" spans="1:14" ht="33" x14ac:dyDescent="0.25">
      <c r="A76" s="466" t="s">
        <v>795</v>
      </c>
      <c r="B76" s="475">
        <f t="shared" si="13"/>
        <v>69</v>
      </c>
      <c r="C76" s="399" t="str">
        <f>+'[1]ANNEX 7 (2)'!$C$221</f>
        <v>Air Cleaner (H.E.)</v>
      </c>
      <c r="D76" s="399" t="s">
        <v>789</v>
      </c>
      <c r="E76" s="283" t="s">
        <v>787</v>
      </c>
      <c r="F76" s="519" t="s">
        <v>807</v>
      </c>
      <c r="G76" s="519"/>
      <c r="H76" s="519"/>
      <c r="I76" s="519"/>
      <c r="J76" s="283" t="s">
        <v>790</v>
      </c>
      <c r="K76" s="398">
        <f t="shared" si="14"/>
        <v>83600</v>
      </c>
      <c r="L76" s="397">
        <f>+'[1]ANNEX 7 (2)'!$G$221</f>
        <v>83600</v>
      </c>
      <c r="M76" s="397"/>
      <c r="N76" s="477" t="s">
        <v>816</v>
      </c>
    </row>
    <row r="77" spans="1:14" ht="33" x14ac:dyDescent="0.25">
      <c r="A77" s="466" t="s">
        <v>795</v>
      </c>
      <c r="B77" s="475">
        <f t="shared" si="13"/>
        <v>70</v>
      </c>
      <c r="C77" s="399" t="str">
        <f>+'[1]ANNEX 7 (2)'!$C$222</f>
        <v>Bucket teeth</v>
      </c>
      <c r="D77" s="399" t="s">
        <v>789</v>
      </c>
      <c r="E77" s="283" t="s">
        <v>787</v>
      </c>
      <c r="F77" s="519" t="s">
        <v>807</v>
      </c>
      <c r="G77" s="519"/>
      <c r="H77" s="519"/>
      <c r="I77" s="519"/>
      <c r="J77" s="283" t="s">
        <v>790</v>
      </c>
      <c r="K77" s="398">
        <f t="shared" si="14"/>
        <v>90000</v>
      </c>
      <c r="L77" s="397">
        <f>+'[1]ANNEX 7 (2)'!$G$222</f>
        <v>90000</v>
      </c>
      <c r="M77" s="397"/>
      <c r="N77" s="477" t="s">
        <v>816</v>
      </c>
    </row>
    <row r="78" spans="1:14" ht="33" x14ac:dyDescent="0.25">
      <c r="A78" s="466" t="s">
        <v>797</v>
      </c>
      <c r="B78" s="475">
        <f t="shared" si="13"/>
        <v>71</v>
      </c>
      <c r="C78" s="399" t="str">
        <f>+'[1]ANNEX-2'!$C$12</f>
        <v>Oil # 40</v>
      </c>
      <c r="D78" s="399" t="s">
        <v>789</v>
      </c>
      <c r="E78" s="283" t="s">
        <v>787</v>
      </c>
      <c r="F78" s="519" t="s">
        <v>807</v>
      </c>
      <c r="G78" s="519"/>
      <c r="H78" s="519"/>
      <c r="I78" s="519"/>
      <c r="J78" s="283" t="s">
        <v>790</v>
      </c>
      <c r="K78" s="398">
        <f t="shared" ref="K78" si="15">+L78+M78</f>
        <v>937500</v>
      </c>
      <c r="L78" s="397">
        <f>+'[1]ANNEX-2'!$G$12</f>
        <v>937500</v>
      </c>
      <c r="M78" s="397"/>
      <c r="N78" s="477" t="s">
        <v>816</v>
      </c>
    </row>
    <row r="79" spans="1:14" ht="33" x14ac:dyDescent="0.25">
      <c r="A79" s="466" t="s">
        <v>797</v>
      </c>
      <c r="B79" s="475">
        <f t="shared" ref="B79:B88" si="16">+B78+1</f>
        <v>72</v>
      </c>
      <c r="C79" s="399" t="str">
        <f>+'[1]ANNEX-2'!$C$13</f>
        <v>Oil # 10</v>
      </c>
      <c r="D79" s="399" t="s">
        <v>789</v>
      </c>
      <c r="E79" s="283" t="s">
        <v>787</v>
      </c>
      <c r="F79" s="519" t="s">
        <v>807</v>
      </c>
      <c r="G79" s="519"/>
      <c r="H79" s="519"/>
      <c r="I79" s="519"/>
      <c r="J79" s="283" t="s">
        <v>790</v>
      </c>
      <c r="K79" s="398">
        <f t="shared" ref="K79:K88" si="17">+L79+M79</f>
        <v>937500</v>
      </c>
      <c r="L79" s="397">
        <f>+'[1]ANNEX-2'!$G$13</f>
        <v>937500</v>
      </c>
      <c r="M79" s="397"/>
      <c r="N79" s="477" t="s">
        <v>816</v>
      </c>
    </row>
    <row r="80" spans="1:14" ht="33" x14ac:dyDescent="0.25">
      <c r="A80" s="466" t="s">
        <v>797</v>
      </c>
      <c r="B80" s="475">
        <f t="shared" si="16"/>
        <v>73</v>
      </c>
      <c r="C80" s="399" t="str">
        <f>+'[1]ANNEX-2'!$C$14</f>
        <v>Oil # 30</v>
      </c>
      <c r="D80" s="399" t="s">
        <v>789</v>
      </c>
      <c r="E80" s="283" t="s">
        <v>787</v>
      </c>
      <c r="F80" s="519" t="s">
        <v>807</v>
      </c>
      <c r="G80" s="519"/>
      <c r="H80" s="519"/>
      <c r="I80" s="519"/>
      <c r="J80" s="283" t="s">
        <v>790</v>
      </c>
      <c r="K80" s="398">
        <f t="shared" si="17"/>
        <v>937500</v>
      </c>
      <c r="L80" s="397">
        <f>+'[1]ANNEX-2'!$G$14</f>
        <v>937500</v>
      </c>
      <c r="M80" s="397"/>
      <c r="N80" s="477" t="s">
        <v>816</v>
      </c>
    </row>
    <row r="81" spans="1:14" ht="33" x14ac:dyDescent="0.25">
      <c r="A81" s="466" t="s">
        <v>797</v>
      </c>
      <c r="B81" s="475">
        <f t="shared" si="16"/>
        <v>74</v>
      </c>
      <c r="C81" s="399" t="str">
        <f>+'[1]ANNEX-2'!$C$15</f>
        <v>Oil # 90</v>
      </c>
      <c r="D81" s="399" t="s">
        <v>789</v>
      </c>
      <c r="E81" s="283" t="s">
        <v>787</v>
      </c>
      <c r="F81" s="519" t="s">
        <v>807</v>
      </c>
      <c r="G81" s="519"/>
      <c r="H81" s="519"/>
      <c r="I81" s="519"/>
      <c r="J81" s="283" t="s">
        <v>790</v>
      </c>
      <c r="K81" s="398">
        <f t="shared" si="17"/>
        <v>250000</v>
      </c>
      <c r="L81" s="397">
        <f>+'[1]ANNEX-2'!$G$15</f>
        <v>250000</v>
      </c>
      <c r="M81" s="397"/>
      <c r="N81" s="477" t="s">
        <v>816</v>
      </c>
    </row>
    <row r="82" spans="1:14" ht="33" x14ac:dyDescent="0.25">
      <c r="A82" s="466" t="s">
        <v>797</v>
      </c>
      <c r="B82" s="475">
        <f t="shared" si="16"/>
        <v>75</v>
      </c>
      <c r="C82" s="399" t="str">
        <f>+'[1]ANNEX-2'!$C$16</f>
        <v>Oil # 140</v>
      </c>
      <c r="D82" s="399" t="s">
        <v>789</v>
      </c>
      <c r="E82" s="283" t="s">
        <v>787</v>
      </c>
      <c r="F82" s="519" t="s">
        <v>807</v>
      </c>
      <c r="G82" s="519"/>
      <c r="H82" s="519"/>
      <c r="I82" s="519"/>
      <c r="J82" s="283" t="s">
        <v>790</v>
      </c>
      <c r="K82" s="398">
        <f t="shared" si="17"/>
        <v>250000</v>
      </c>
      <c r="L82" s="397">
        <f>+'[1]ANNEX-2'!$G$16</f>
        <v>250000</v>
      </c>
      <c r="M82" s="397"/>
      <c r="N82" s="477" t="s">
        <v>816</v>
      </c>
    </row>
    <row r="83" spans="1:14" ht="33" x14ac:dyDescent="0.25">
      <c r="A83" s="466" t="s">
        <v>797</v>
      </c>
      <c r="B83" s="475">
        <f t="shared" si="16"/>
        <v>76</v>
      </c>
      <c r="C83" s="399" t="str">
        <f>+'[1]ANNEX-2'!$C$17</f>
        <v>Grease</v>
      </c>
      <c r="D83" s="399" t="s">
        <v>789</v>
      </c>
      <c r="E83" s="283" t="s">
        <v>787</v>
      </c>
      <c r="F83" s="519" t="s">
        <v>807</v>
      </c>
      <c r="G83" s="519"/>
      <c r="H83" s="519"/>
      <c r="I83" s="519"/>
      <c r="J83" s="283" t="s">
        <v>790</v>
      </c>
      <c r="K83" s="398">
        <f t="shared" si="17"/>
        <v>133500</v>
      </c>
      <c r="L83" s="397">
        <f>+'[1]ANNEX-2'!$G$17</f>
        <v>133500</v>
      </c>
      <c r="M83" s="397"/>
      <c r="N83" s="477" t="s">
        <v>816</v>
      </c>
    </row>
    <row r="84" spans="1:14" ht="33" x14ac:dyDescent="0.25">
      <c r="A84" s="466" t="s">
        <v>797</v>
      </c>
      <c r="B84" s="475">
        <f t="shared" si="16"/>
        <v>77</v>
      </c>
      <c r="C84" s="399" t="str">
        <f>+'[1]ANNEX-2'!$C$18</f>
        <v>Coolant</v>
      </c>
      <c r="D84" s="399" t="s">
        <v>789</v>
      </c>
      <c r="E84" s="283" t="s">
        <v>787</v>
      </c>
      <c r="F84" s="519" t="s">
        <v>807</v>
      </c>
      <c r="G84" s="519"/>
      <c r="H84" s="519"/>
      <c r="I84" s="519"/>
      <c r="J84" s="283" t="s">
        <v>790</v>
      </c>
      <c r="K84" s="398">
        <f t="shared" si="17"/>
        <v>79500</v>
      </c>
      <c r="L84" s="397">
        <f>+'[1]ANNEX-2'!$G$18</f>
        <v>79500</v>
      </c>
      <c r="M84" s="397"/>
      <c r="N84" s="477" t="s">
        <v>816</v>
      </c>
    </row>
    <row r="85" spans="1:14" ht="33" x14ac:dyDescent="0.25">
      <c r="A85" s="466" t="s">
        <v>797</v>
      </c>
      <c r="B85" s="475">
        <f t="shared" si="16"/>
        <v>78</v>
      </c>
      <c r="C85" s="399" t="str">
        <f>+'[1]ANNEX-2'!$C$19</f>
        <v>Brake fliud</v>
      </c>
      <c r="D85" s="399" t="s">
        <v>789</v>
      </c>
      <c r="E85" s="283" t="s">
        <v>787</v>
      </c>
      <c r="F85" s="519" t="s">
        <v>807</v>
      </c>
      <c r="G85" s="519"/>
      <c r="H85" s="519"/>
      <c r="I85" s="519"/>
      <c r="J85" s="283" t="s">
        <v>790</v>
      </c>
      <c r="K85" s="398">
        <f t="shared" si="17"/>
        <v>95400</v>
      </c>
      <c r="L85" s="397">
        <f>+'[1]ANNEX-2'!$G$19</f>
        <v>95400</v>
      </c>
      <c r="M85" s="397"/>
      <c r="N85" s="477" t="s">
        <v>816</v>
      </c>
    </row>
    <row r="86" spans="1:14" ht="33" x14ac:dyDescent="0.25">
      <c r="A86" s="466" t="s">
        <v>797</v>
      </c>
      <c r="B86" s="475">
        <f t="shared" si="16"/>
        <v>79</v>
      </c>
      <c r="C86" s="399" t="str">
        <f>+'[1]ANNEX-2'!$C$20</f>
        <v>ATF</v>
      </c>
      <c r="D86" s="399" t="s">
        <v>789</v>
      </c>
      <c r="E86" s="283" t="s">
        <v>787</v>
      </c>
      <c r="F86" s="519" t="s">
        <v>807</v>
      </c>
      <c r="G86" s="519"/>
      <c r="H86" s="519"/>
      <c r="I86" s="519"/>
      <c r="J86" s="283" t="s">
        <v>790</v>
      </c>
      <c r="K86" s="398">
        <f t="shared" si="17"/>
        <v>79500</v>
      </c>
      <c r="L86" s="397">
        <f>+'[1]ANNEX-2'!$G$20</f>
        <v>79500</v>
      </c>
      <c r="M86" s="397"/>
      <c r="N86" s="477" t="s">
        <v>816</v>
      </c>
    </row>
    <row r="87" spans="1:14" ht="33" x14ac:dyDescent="0.25">
      <c r="A87" s="466" t="s">
        <v>797</v>
      </c>
      <c r="B87" s="475">
        <f t="shared" si="16"/>
        <v>80</v>
      </c>
      <c r="C87" s="399" t="str">
        <f>+'[1]ANNEX-2'!$C$21</f>
        <v>Gear Oil</v>
      </c>
      <c r="D87" s="399" t="s">
        <v>789</v>
      </c>
      <c r="E87" s="283" t="s">
        <v>787</v>
      </c>
      <c r="F87" s="519" t="s">
        <v>807</v>
      </c>
      <c r="G87" s="519"/>
      <c r="H87" s="519"/>
      <c r="I87" s="519"/>
      <c r="J87" s="283" t="s">
        <v>790</v>
      </c>
      <c r="K87" s="398">
        <f t="shared" si="17"/>
        <v>265000</v>
      </c>
      <c r="L87" s="397">
        <f>+'[1]ANNEX-2'!$G$21</f>
        <v>265000</v>
      </c>
      <c r="M87" s="397"/>
      <c r="N87" s="477" t="s">
        <v>816</v>
      </c>
    </row>
    <row r="88" spans="1:14" ht="33" x14ac:dyDescent="0.25">
      <c r="A88" s="466" t="s">
        <v>797</v>
      </c>
      <c r="B88" s="475">
        <f t="shared" si="16"/>
        <v>81</v>
      </c>
      <c r="C88" s="399" t="str">
        <f>+'[1]ANNEX-2'!$C$23</f>
        <v>Diesel Fuel</v>
      </c>
      <c r="D88" s="399" t="s">
        <v>789</v>
      </c>
      <c r="E88" s="283" t="s">
        <v>787</v>
      </c>
      <c r="F88" s="519" t="s">
        <v>807</v>
      </c>
      <c r="G88" s="519"/>
      <c r="H88" s="519"/>
      <c r="I88" s="519"/>
      <c r="J88" s="283" t="s">
        <v>790</v>
      </c>
      <c r="K88" s="398">
        <f t="shared" si="17"/>
        <v>960000</v>
      </c>
      <c r="L88" s="397">
        <f>+'[1]ANNEX-2'!$G$23</f>
        <v>960000</v>
      </c>
      <c r="M88" s="397"/>
      <c r="N88" s="477" t="s">
        <v>816</v>
      </c>
    </row>
    <row r="89" spans="1:14" ht="39" customHeight="1" x14ac:dyDescent="0.25">
      <c r="A89" s="517">
        <v>9127</v>
      </c>
      <c r="B89" s="475">
        <v>82</v>
      </c>
      <c r="C89" s="283" t="s">
        <v>826</v>
      </c>
      <c r="D89" s="214" t="s">
        <v>783</v>
      </c>
      <c r="E89" s="283" t="s">
        <v>784</v>
      </c>
      <c r="F89" s="481">
        <v>42971</v>
      </c>
      <c r="G89" s="481">
        <v>42990</v>
      </c>
      <c r="H89" s="481">
        <v>42995</v>
      </c>
      <c r="I89" s="481">
        <v>42999</v>
      </c>
      <c r="J89" s="283" t="s">
        <v>785</v>
      </c>
      <c r="K89" s="398">
        <f>+L89+M89</f>
        <v>14000000</v>
      </c>
      <c r="L89" s="453"/>
      <c r="M89" s="453">
        <v>14000000</v>
      </c>
      <c r="N89" s="476" t="s">
        <v>800</v>
      </c>
    </row>
    <row r="90" spans="1:14" ht="38.25" customHeight="1" x14ac:dyDescent="0.25">
      <c r="A90" s="518"/>
      <c r="B90" s="478">
        <v>83</v>
      </c>
      <c r="C90" s="479" t="s">
        <v>817</v>
      </c>
      <c r="D90" s="480" t="s">
        <v>783</v>
      </c>
      <c r="E90" s="479" t="s">
        <v>784</v>
      </c>
      <c r="F90" s="516">
        <v>42971</v>
      </c>
      <c r="G90" s="516">
        <v>42990</v>
      </c>
      <c r="H90" s="516">
        <v>42995</v>
      </c>
      <c r="I90" s="516">
        <v>42999</v>
      </c>
      <c r="J90" s="479" t="s">
        <v>785</v>
      </c>
      <c r="K90" s="482">
        <f>+L90+M90</f>
        <v>1000000</v>
      </c>
      <c r="L90" s="483"/>
      <c r="M90" s="483">
        <v>1000000</v>
      </c>
      <c r="N90" s="484" t="str">
        <f>+N89</f>
        <v>To be used in the Estblishment of SLF</v>
      </c>
    </row>
    <row r="91" spans="1:14" ht="33" x14ac:dyDescent="0.25">
      <c r="A91" s="507" t="s">
        <v>822</v>
      </c>
      <c r="B91" s="492">
        <f>+B90+1</f>
        <v>84</v>
      </c>
      <c r="C91" s="494" t="s">
        <v>820</v>
      </c>
      <c r="D91" s="493" t="s">
        <v>821</v>
      </c>
      <c r="E91" s="494" t="s">
        <v>784</v>
      </c>
      <c r="F91" s="508">
        <v>42790</v>
      </c>
      <c r="G91" s="508">
        <v>42797</v>
      </c>
      <c r="H91" s="508">
        <v>42804</v>
      </c>
      <c r="I91" s="508">
        <v>42807</v>
      </c>
      <c r="J91" s="494" t="s">
        <v>834</v>
      </c>
      <c r="K91" s="495">
        <f>+L91+M91</f>
        <v>250000</v>
      </c>
      <c r="L91" s="496"/>
      <c r="M91" s="496">
        <v>250000</v>
      </c>
      <c r="N91" s="497" t="s">
        <v>833</v>
      </c>
    </row>
    <row r="92" spans="1:14" ht="33" x14ac:dyDescent="0.25">
      <c r="A92" s="489" t="s">
        <v>822</v>
      </c>
      <c r="B92" s="475">
        <f>+B91+1</f>
        <v>85</v>
      </c>
      <c r="C92" s="283" t="s">
        <v>823</v>
      </c>
      <c r="D92" s="399" t="s">
        <v>821</v>
      </c>
      <c r="E92" s="283" t="s">
        <v>784</v>
      </c>
      <c r="F92" s="474">
        <v>42790</v>
      </c>
      <c r="G92" s="474">
        <v>42797</v>
      </c>
      <c r="H92" s="474">
        <v>42804</v>
      </c>
      <c r="I92" s="474">
        <v>42807</v>
      </c>
      <c r="J92" s="283" t="s">
        <v>834</v>
      </c>
      <c r="K92" s="398">
        <f t="shared" ref="K92:K97" si="18">+L92+M92</f>
        <v>250000</v>
      </c>
      <c r="L92" s="397"/>
      <c r="M92" s="397">
        <v>250000</v>
      </c>
      <c r="N92" s="477" t="s">
        <v>833</v>
      </c>
    </row>
    <row r="93" spans="1:14" ht="29.25" customHeight="1" x14ac:dyDescent="0.25">
      <c r="A93" s="489" t="s">
        <v>825</v>
      </c>
      <c r="B93" s="475">
        <v>86</v>
      </c>
      <c r="C93" s="399" t="s">
        <v>824</v>
      </c>
      <c r="D93" s="399" t="s">
        <v>821</v>
      </c>
      <c r="E93" s="283" t="s">
        <v>784</v>
      </c>
      <c r="F93" s="470">
        <v>42802</v>
      </c>
      <c r="G93" s="470">
        <v>42822</v>
      </c>
      <c r="H93" s="470">
        <v>42830</v>
      </c>
      <c r="I93" s="470">
        <v>42832</v>
      </c>
      <c r="J93" s="283" t="s">
        <v>834</v>
      </c>
      <c r="K93" s="398">
        <f t="shared" si="18"/>
        <v>2500000</v>
      </c>
      <c r="L93" s="397"/>
      <c r="M93" s="397">
        <v>2500000</v>
      </c>
      <c r="N93" s="477" t="s">
        <v>815</v>
      </c>
    </row>
    <row r="94" spans="1:14" ht="33" x14ac:dyDescent="0.25">
      <c r="A94" s="489" t="s">
        <v>825</v>
      </c>
      <c r="B94" s="475">
        <v>87</v>
      </c>
      <c r="C94" s="283" t="s">
        <v>827</v>
      </c>
      <c r="D94" s="399" t="s">
        <v>821</v>
      </c>
      <c r="E94" s="283" t="s">
        <v>784</v>
      </c>
      <c r="F94" s="470">
        <v>42865</v>
      </c>
      <c r="G94" s="470">
        <v>42872</v>
      </c>
      <c r="H94" s="470">
        <v>42887</v>
      </c>
      <c r="I94" s="470">
        <v>42892</v>
      </c>
      <c r="J94" s="283" t="s">
        <v>834</v>
      </c>
      <c r="K94" s="398">
        <f t="shared" si="18"/>
        <v>182000</v>
      </c>
      <c r="L94" s="397"/>
      <c r="M94" s="397">
        <v>182000</v>
      </c>
      <c r="N94" s="477" t="s">
        <v>815</v>
      </c>
    </row>
    <row r="95" spans="1:14" ht="33" x14ac:dyDescent="0.25">
      <c r="A95" s="489" t="s">
        <v>825</v>
      </c>
      <c r="B95" s="475">
        <v>88</v>
      </c>
      <c r="C95" s="283" t="s">
        <v>829</v>
      </c>
      <c r="D95" s="399" t="s">
        <v>821</v>
      </c>
      <c r="E95" s="283" t="s">
        <v>784</v>
      </c>
      <c r="F95" s="470">
        <v>42865</v>
      </c>
      <c r="G95" s="470">
        <v>42872</v>
      </c>
      <c r="H95" s="470">
        <v>42887</v>
      </c>
      <c r="I95" s="470">
        <v>42892</v>
      </c>
      <c r="J95" s="283" t="s">
        <v>834</v>
      </c>
      <c r="K95" s="398">
        <f t="shared" si="18"/>
        <v>276000</v>
      </c>
      <c r="L95" s="397"/>
      <c r="M95" s="397">
        <v>276000</v>
      </c>
      <c r="N95" s="477" t="s">
        <v>815</v>
      </c>
    </row>
    <row r="96" spans="1:14" ht="33" x14ac:dyDescent="0.25">
      <c r="A96" s="489" t="s">
        <v>825</v>
      </c>
      <c r="B96" s="475">
        <v>89</v>
      </c>
      <c r="C96" s="283" t="s">
        <v>828</v>
      </c>
      <c r="D96" s="399" t="s">
        <v>821</v>
      </c>
      <c r="E96" s="283" t="s">
        <v>784</v>
      </c>
      <c r="F96" s="470">
        <v>42865</v>
      </c>
      <c r="G96" s="470">
        <v>42872</v>
      </c>
      <c r="H96" s="470">
        <v>42887</v>
      </c>
      <c r="I96" s="470">
        <v>42892</v>
      </c>
      <c r="J96" s="283" t="s">
        <v>834</v>
      </c>
      <c r="K96" s="398">
        <f t="shared" si="18"/>
        <v>276000</v>
      </c>
      <c r="L96" s="397"/>
      <c r="M96" s="397">
        <v>276000</v>
      </c>
      <c r="N96" s="477" t="s">
        <v>815</v>
      </c>
    </row>
    <row r="97" spans="1:14" ht="33" x14ac:dyDescent="0.25">
      <c r="A97" s="489" t="s">
        <v>825</v>
      </c>
      <c r="B97" s="475">
        <v>90</v>
      </c>
      <c r="C97" s="283" t="s">
        <v>830</v>
      </c>
      <c r="D97" s="399" t="s">
        <v>821</v>
      </c>
      <c r="E97" s="283" t="s">
        <v>784</v>
      </c>
      <c r="F97" s="470">
        <v>42865</v>
      </c>
      <c r="G97" s="470">
        <v>42872</v>
      </c>
      <c r="H97" s="470">
        <v>42887</v>
      </c>
      <c r="I97" s="470">
        <v>42892</v>
      </c>
      <c r="J97" s="283" t="s">
        <v>834</v>
      </c>
      <c r="K97" s="398">
        <f t="shared" si="18"/>
        <v>460000</v>
      </c>
      <c r="L97" s="397"/>
      <c r="M97" s="397">
        <v>460000</v>
      </c>
      <c r="N97" s="477" t="s">
        <v>815</v>
      </c>
    </row>
    <row r="98" spans="1:14" ht="33" x14ac:dyDescent="0.25">
      <c r="A98" s="489" t="s">
        <v>825</v>
      </c>
      <c r="B98" s="475">
        <v>90</v>
      </c>
      <c r="C98" s="283" t="s">
        <v>831</v>
      </c>
      <c r="D98" s="399" t="s">
        <v>821</v>
      </c>
      <c r="E98" s="283" t="s">
        <v>784</v>
      </c>
      <c r="F98" s="470">
        <v>42865</v>
      </c>
      <c r="G98" s="470">
        <v>42872</v>
      </c>
      <c r="H98" s="470">
        <v>42887</v>
      </c>
      <c r="I98" s="470">
        <v>42892</v>
      </c>
      <c r="J98" s="283" t="s">
        <v>834</v>
      </c>
      <c r="K98" s="398">
        <f t="shared" ref="K98" si="19">+L98+M98</f>
        <v>460000</v>
      </c>
      <c r="L98" s="397"/>
      <c r="M98" s="397">
        <v>460000</v>
      </c>
      <c r="N98" s="477" t="s">
        <v>815</v>
      </c>
    </row>
    <row r="99" spans="1:14" ht="33" x14ac:dyDescent="0.25">
      <c r="A99" s="489" t="s">
        <v>825</v>
      </c>
      <c r="B99" s="475">
        <v>91</v>
      </c>
      <c r="C99" s="283" t="s">
        <v>832</v>
      </c>
      <c r="D99" s="399" t="s">
        <v>821</v>
      </c>
      <c r="E99" s="283" t="s">
        <v>784</v>
      </c>
      <c r="F99" s="470">
        <v>42865</v>
      </c>
      <c r="G99" s="470">
        <v>42872</v>
      </c>
      <c r="H99" s="470">
        <v>42887</v>
      </c>
      <c r="I99" s="470">
        <v>42892</v>
      </c>
      <c r="J99" s="283" t="s">
        <v>834</v>
      </c>
      <c r="K99" s="398">
        <f t="shared" ref="K99" si="20">+L99+M99</f>
        <v>554000</v>
      </c>
      <c r="L99" s="397"/>
      <c r="M99" s="397">
        <v>554000</v>
      </c>
      <c r="N99" s="477" t="s">
        <v>815</v>
      </c>
    </row>
    <row r="100" spans="1:14" ht="33" x14ac:dyDescent="0.25">
      <c r="A100" s="489" t="s">
        <v>836</v>
      </c>
      <c r="B100" s="475">
        <v>92</v>
      </c>
      <c r="C100" s="283" t="s">
        <v>835</v>
      </c>
      <c r="D100" s="399" t="s">
        <v>837</v>
      </c>
      <c r="E100" s="283" t="s">
        <v>784</v>
      </c>
      <c r="F100" s="470">
        <v>42971</v>
      </c>
      <c r="G100" s="470">
        <v>42991</v>
      </c>
      <c r="H100" s="470">
        <v>42998</v>
      </c>
      <c r="I100" s="470">
        <v>43002</v>
      </c>
      <c r="J100" s="283" t="s">
        <v>834</v>
      </c>
      <c r="K100" s="398">
        <v>13522000</v>
      </c>
      <c r="L100" s="397"/>
      <c r="M100" s="397">
        <f>+K100</f>
        <v>13522000</v>
      </c>
      <c r="N100" s="477" t="s">
        <v>815</v>
      </c>
    </row>
    <row r="101" spans="1:14" ht="37.5" customHeight="1" x14ac:dyDescent="0.25">
      <c r="A101" s="489" t="s">
        <v>838</v>
      </c>
      <c r="B101" s="475">
        <v>93</v>
      </c>
      <c r="C101" s="283" t="s">
        <v>839</v>
      </c>
      <c r="D101" s="399" t="s">
        <v>837</v>
      </c>
      <c r="E101" s="283" t="s">
        <v>784</v>
      </c>
      <c r="F101" s="470">
        <v>42985</v>
      </c>
      <c r="G101" s="470">
        <v>43004</v>
      </c>
      <c r="H101" s="470">
        <v>43007</v>
      </c>
      <c r="I101" s="470">
        <v>43012</v>
      </c>
      <c r="J101" s="283" t="s">
        <v>834</v>
      </c>
      <c r="K101" s="398">
        <f t="shared" ref="K101" si="21">+L101+M101</f>
        <v>2000000</v>
      </c>
      <c r="L101" s="397"/>
      <c r="M101" s="397">
        <v>2000000</v>
      </c>
      <c r="N101" s="477" t="s">
        <v>815</v>
      </c>
    </row>
    <row r="102" spans="1:14" ht="38.25" customHeight="1" x14ac:dyDescent="0.25">
      <c r="A102" s="489" t="s">
        <v>838</v>
      </c>
      <c r="B102" s="475">
        <v>94</v>
      </c>
      <c r="C102" s="283" t="s">
        <v>840</v>
      </c>
      <c r="D102" s="399" t="s">
        <v>837</v>
      </c>
      <c r="E102" s="283" t="s">
        <v>784</v>
      </c>
      <c r="F102" s="470">
        <v>42985</v>
      </c>
      <c r="G102" s="470">
        <v>43004</v>
      </c>
      <c r="H102" s="470">
        <v>43007</v>
      </c>
      <c r="I102" s="470">
        <v>43012</v>
      </c>
      <c r="J102" s="283" t="s">
        <v>834</v>
      </c>
      <c r="K102" s="398">
        <f t="shared" ref="K102:K104" si="22">+L102+M102</f>
        <v>1000000</v>
      </c>
      <c r="L102" s="397"/>
      <c r="M102" s="397">
        <v>1000000</v>
      </c>
      <c r="N102" s="477" t="s">
        <v>815</v>
      </c>
    </row>
    <row r="103" spans="1:14" ht="36" customHeight="1" x14ac:dyDescent="0.25">
      <c r="A103" s="489" t="s">
        <v>838</v>
      </c>
      <c r="B103" s="475">
        <v>95</v>
      </c>
      <c r="C103" s="283" t="s">
        <v>842</v>
      </c>
      <c r="D103" s="399" t="s">
        <v>837</v>
      </c>
      <c r="E103" s="283" t="s">
        <v>784</v>
      </c>
      <c r="F103" s="470">
        <v>42985</v>
      </c>
      <c r="G103" s="470">
        <v>43004</v>
      </c>
      <c r="H103" s="470">
        <v>43007</v>
      </c>
      <c r="I103" s="470">
        <v>43012</v>
      </c>
      <c r="J103" s="283" t="s">
        <v>834</v>
      </c>
      <c r="K103" s="398">
        <f t="shared" si="22"/>
        <v>2000000</v>
      </c>
      <c r="L103" s="397"/>
      <c r="M103" s="397">
        <v>2000000</v>
      </c>
      <c r="N103" s="477" t="s">
        <v>815</v>
      </c>
    </row>
    <row r="104" spans="1:14" ht="37.5" customHeight="1" x14ac:dyDescent="0.25">
      <c r="A104" s="490" t="s">
        <v>838</v>
      </c>
      <c r="B104" s="478">
        <v>96</v>
      </c>
      <c r="C104" s="479" t="s">
        <v>841</v>
      </c>
      <c r="D104" s="487" t="s">
        <v>837</v>
      </c>
      <c r="E104" s="479" t="s">
        <v>784</v>
      </c>
      <c r="F104" s="481">
        <v>42985</v>
      </c>
      <c r="G104" s="481">
        <v>43004</v>
      </c>
      <c r="H104" s="481">
        <v>43007</v>
      </c>
      <c r="I104" s="481">
        <v>43012</v>
      </c>
      <c r="J104" s="479" t="s">
        <v>834</v>
      </c>
      <c r="K104" s="482">
        <f t="shared" si="22"/>
        <v>2000000</v>
      </c>
      <c r="L104" s="488"/>
      <c r="M104" s="488">
        <v>2000000</v>
      </c>
      <c r="N104" s="499" t="s">
        <v>815</v>
      </c>
    </row>
    <row r="105" spans="1:14" x14ac:dyDescent="0.25">
      <c r="A105" s="467" t="s">
        <v>23</v>
      </c>
      <c r="E105" s="467" t="s">
        <v>818</v>
      </c>
      <c r="J105" s="467" t="s">
        <v>92</v>
      </c>
    </row>
    <row r="108" spans="1:14" x14ac:dyDescent="0.25">
      <c r="C108" s="469" t="s">
        <v>798</v>
      </c>
      <c r="G108" s="471" t="s">
        <v>819</v>
      </c>
      <c r="H108" s="473"/>
      <c r="I108" s="473"/>
      <c r="L108" s="531" t="s">
        <v>802</v>
      </c>
      <c r="M108" s="531"/>
    </row>
    <row r="109" spans="1:14" x14ac:dyDescent="0.25">
      <c r="C109" s="218" t="s">
        <v>95</v>
      </c>
      <c r="G109" s="472" t="s">
        <v>94</v>
      </c>
      <c r="L109" s="532" t="s">
        <v>96</v>
      </c>
      <c r="M109" s="532"/>
    </row>
  </sheetData>
  <mergeCells count="56">
    <mergeCell ref="L108:M108"/>
    <mergeCell ref="L109:M109"/>
    <mergeCell ref="F36:I36"/>
    <mergeCell ref="F45:I45"/>
    <mergeCell ref="F47:I47"/>
    <mergeCell ref="F51:I51"/>
    <mergeCell ref="F52:I52"/>
    <mergeCell ref="F53:I53"/>
    <mergeCell ref="F54:I54"/>
    <mergeCell ref="F55:I55"/>
    <mergeCell ref="F56:I56"/>
    <mergeCell ref="F57:I57"/>
    <mergeCell ref="F58:I58"/>
    <mergeCell ref="F59:I59"/>
    <mergeCell ref="F60:I60"/>
    <mergeCell ref="F61:I61"/>
    <mergeCell ref="A2:N2"/>
    <mergeCell ref="A3:N3"/>
    <mergeCell ref="A4:N4"/>
    <mergeCell ref="A6:A7"/>
    <mergeCell ref="C6:C7"/>
    <mergeCell ref="D6:D7"/>
    <mergeCell ref="E6:E7"/>
    <mergeCell ref="F6:I6"/>
    <mergeCell ref="J6:J7"/>
    <mergeCell ref="K6:M6"/>
    <mergeCell ref="N6:N7"/>
    <mergeCell ref="B6:B7"/>
    <mergeCell ref="F62:I62"/>
    <mergeCell ref="F63:I63"/>
    <mergeCell ref="F64:I64"/>
    <mergeCell ref="F65:I65"/>
    <mergeCell ref="F66:I66"/>
    <mergeCell ref="F67:I67"/>
    <mergeCell ref="F68:I68"/>
    <mergeCell ref="F69:I69"/>
    <mergeCell ref="F70:I70"/>
    <mergeCell ref="F71:I71"/>
    <mergeCell ref="F72:I72"/>
    <mergeCell ref="F73:I73"/>
    <mergeCell ref="F74:I74"/>
    <mergeCell ref="F75:I75"/>
    <mergeCell ref="F76:I76"/>
    <mergeCell ref="F77:I77"/>
    <mergeCell ref="F78:I78"/>
    <mergeCell ref="F79:I79"/>
    <mergeCell ref="F80:I80"/>
    <mergeCell ref="F81:I81"/>
    <mergeCell ref="A89:A90"/>
    <mergeCell ref="F82:I82"/>
    <mergeCell ref="F88:I88"/>
    <mergeCell ref="F83:I83"/>
    <mergeCell ref="F84:I84"/>
    <mergeCell ref="F85:I85"/>
    <mergeCell ref="F86:I86"/>
    <mergeCell ref="F87:I87"/>
  </mergeCells>
  <pageMargins left="0.39" right="0.36" top="0.75" bottom="0.75" header="0.3" footer="0.3"/>
  <pageSetup paperSize="9" scale="80" orientation="landscape" horizontalDpi="0" verticalDpi="0" r:id="rId1"/>
  <headerFooter>
    <oddHeader>&amp;L&amp;"-,Bold Italic"&amp;9Annual Procurement Plan (APP) 2017
LGU - Matalam 
Matalam, Cotabato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workbookViewId="0">
      <selection activeCell="F30" sqref="F30"/>
    </sheetView>
  </sheetViews>
  <sheetFormatPr defaultRowHeight="15" x14ac:dyDescent="0.25"/>
  <cols>
    <col min="1" max="1" width="3.42578125" style="48" customWidth="1"/>
    <col min="2" max="2" width="4.85546875" style="48" customWidth="1"/>
    <col min="3" max="3" width="6.7109375" style="48" customWidth="1"/>
    <col min="4" max="4" width="7.85546875" style="48" customWidth="1"/>
    <col min="5" max="5" width="3.85546875" style="48" customWidth="1"/>
    <col min="6" max="6" width="8.5703125" style="48" customWidth="1"/>
    <col min="7" max="7" width="9.7109375" style="60" customWidth="1"/>
    <col min="8" max="8" width="6" style="61" customWidth="1"/>
    <col min="9" max="9" width="8.42578125" style="60" customWidth="1"/>
    <col min="10" max="10" width="5.7109375" style="48" customWidth="1"/>
    <col min="11" max="11" width="8.28515625" style="48" customWidth="1"/>
    <col min="12" max="12" width="5.85546875" style="48" customWidth="1"/>
    <col min="13" max="13" width="8.42578125" style="48" customWidth="1"/>
    <col min="14" max="14" width="5.85546875" style="60" customWidth="1"/>
    <col min="15" max="15" width="8.42578125" style="60" customWidth="1"/>
    <col min="16" max="16" width="5.7109375" style="48" customWidth="1"/>
    <col min="17" max="17" width="9" style="48" customWidth="1"/>
    <col min="18" max="18" width="5.7109375" style="48" customWidth="1"/>
    <col min="19" max="19" width="8.7109375" style="48" customWidth="1"/>
    <col min="20" max="20" width="5.7109375" style="48" customWidth="1"/>
    <col min="21" max="21" width="8.28515625" style="60" customWidth="1"/>
    <col min="22" max="22" width="5.7109375" style="48" customWidth="1"/>
    <col min="23" max="23" width="8.28515625" style="48" customWidth="1"/>
    <col min="24" max="24" width="5.7109375" style="48" customWidth="1"/>
    <col min="25" max="25" width="8.42578125" style="48" customWidth="1"/>
    <col min="26" max="26" width="5.85546875" style="60" customWidth="1"/>
    <col min="27" max="27" width="9.28515625" style="60" customWidth="1"/>
    <col min="28" max="28" width="6.28515625" style="48" customWidth="1"/>
    <col min="29" max="29" width="9" style="48" customWidth="1"/>
    <col min="30" max="30" width="7.5703125" style="48" customWidth="1"/>
    <col min="31" max="31" width="8.28515625" style="48" customWidth="1"/>
    <col min="32" max="32" width="9.5703125" style="48" bestFit="1" customWidth="1"/>
    <col min="33" max="33" width="9.140625" style="48"/>
  </cols>
  <sheetData>
    <row r="1" spans="1:32" ht="15.75" x14ac:dyDescent="0.25">
      <c r="A1" s="585" t="s">
        <v>693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  <c r="AC1" s="585"/>
      <c r="AD1" s="585"/>
      <c r="AE1" s="585"/>
      <c r="AF1" s="585"/>
    </row>
    <row r="2" spans="1:32" x14ac:dyDescent="0.25">
      <c r="A2" s="633" t="s">
        <v>1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  <c r="AC2" s="633"/>
      <c r="AD2" s="633"/>
      <c r="AE2" s="633"/>
      <c r="AF2" s="633"/>
    </row>
    <row r="3" spans="1:32" x14ac:dyDescent="0.25">
      <c r="A3" s="634" t="s">
        <v>2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</row>
    <row r="4" spans="1:32" s="48" customFormat="1" ht="13.5" x14ac:dyDescent="0.25">
      <c r="A4" s="51" t="s">
        <v>22</v>
      </c>
      <c r="H4" s="49"/>
      <c r="I4" s="60"/>
      <c r="J4" s="50"/>
      <c r="O4" s="60"/>
      <c r="U4" s="60"/>
      <c r="AA4" s="60"/>
    </row>
    <row r="5" spans="1:32" s="48" customFormat="1" ht="13.5" x14ac:dyDescent="0.25">
      <c r="A5" s="593" t="s">
        <v>4</v>
      </c>
      <c r="B5" s="594"/>
      <c r="C5" s="594"/>
      <c r="D5" s="594" t="s">
        <v>5</v>
      </c>
      <c r="E5" s="599" t="s">
        <v>106</v>
      </c>
      <c r="F5" s="599" t="s">
        <v>359</v>
      </c>
      <c r="G5" s="554" t="s">
        <v>6</v>
      </c>
      <c r="H5" s="594" t="s">
        <v>21</v>
      </c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4"/>
      <c r="AA5" s="594"/>
      <c r="AB5" s="594"/>
      <c r="AC5" s="594"/>
      <c r="AD5" s="594"/>
      <c r="AE5" s="598"/>
    </row>
    <row r="6" spans="1:32" s="48" customFormat="1" ht="13.5" x14ac:dyDescent="0.25">
      <c r="A6" s="591"/>
      <c r="B6" s="589"/>
      <c r="C6" s="589"/>
      <c r="D6" s="589"/>
      <c r="E6" s="600"/>
      <c r="F6" s="600"/>
      <c r="G6" s="557"/>
      <c r="H6" s="591" t="s">
        <v>9</v>
      </c>
      <c r="I6" s="589"/>
      <c r="J6" s="589" t="s">
        <v>10</v>
      </c>
      <c r="K6" s="589"/>
      <c r="L6" s="589" t="s">
        <v>11</v>
      </c>
      <c r="M6" s="592"/>
      <c r="N6" s="588" t="s">
        <v>12</v>
      </c>
      <c r="O6" s="589"/>
      <c r="P6" s="589" t="s">
        <v>13</v>
      </c>
      <c r="Q6" s="589"/>
      <c r="R6" s="589" t="s">
        <v>14</v>
      </c>
      <c r="S6" s="592"/>
      <c r="T6" s="588" t="s">
        <v>15</v>
      </c>
      <c r="U6" s="589"/>
      <c r="V6" s="589" t="s">
        <v>16</v>
      </c>
      <c r="W6" s="589"/>
      <c r="X6" s="589" t="s">
        <v>17</v>
      </c>
      <c r="Y6" s="590"/>
      <c r="Z6" s="591" t="s">
        <v>18</v>
      </c>
      <c r="AA6" s="589"/>
      <c r="AB6" s="589" t="s">
        <v>19</v>
      </c>
      <c r="AC6" s="589"/>
      <c r="AD6" s="589" t="s">
        <v>20</v>
      </c>
      <c r="AE6" s="592"/>
    </row>
    <row r="7" spans="1:32" s="48" customFormat="1" ht="13.5" x14ac:dyDescent="0.25">
      <c r="A7" s="591"/>
      <c r="B7" s="589"/>
      <c r="C7" s="589"/>
      <c r="D7" s="589"/>
      <c r="E7" s="638"/>
      <c r="F7" s="638"/>
      <c r="G7" s="557"/>
      <c r="H7" s="42" t="s">
        <v>7</v>
      </c>
      <c r="I7" s="70" t="s">
        <v>8</v>
      </c>
      <c r="J7" s="84" t="s">
        <v>7</v>
      </c>
      <c r="K7" s="84" t="s">
        <v>8</v>
      </c>
      <c r="L7" s="84" t="s">
        <v>7</v>
      </c>
      <c r="M7" s="82" t="s">
        <v>8</v>
      </c>
      <c r="N7" s="79" t="s">
        <v>7</v>
      </c>
      <c r="O7" s="70" t="s">
        <v>8</v>
      </c>
      <c r="P7" s="84" t="s">
        <v>7</v>
      </c>
      <c r="Q7" s="84" t="s">
        <v>8</v>
      </c>
      <c r="R7" s="84" t="s">
        <v>7</v>
      </c>
      <c r="S7" s="82" t="s">
        <v>8</v>
      </c>
      <c r="T7" s="81" t="s">
        <v>7</v>
      </c>
      <c r="U7" s="70" t="s">
        <v>8</v>
      </c>
      <c r="V7" s="84" t="s">
        <v>7</v>
      </c>
      <c r="W7" s="84" t="s">
        <v>8</v>
      </c>
      <c r="X7" s="84" t="s">
        <v>7</v>
      </c>
      <c r="Y7" s="83" t="s">
        <v>8</v>
      </c>
      <c r="Z7" s="80" t="s">
        <v>7</v>
      </c>
      <c r="AA7" s="70" t="s">
        <v>8</v>
      </c>
      <c r="AB7" s="84" t="s">
        <v>7</v>
      </c>
      <c r="AC7" s="84" t="s">
        <v>8</v>
      </c>
      <c r="AD7" s="84" t="s">
        <v>7</v>
      </c>
      <c r="AE7" s="82" t="s">
        <v>8</v>
      </c>
    </row>
    <row r="8" spans="1:32" s="48" customFormat="1" ht="15" customHeight="1" x14ac:dyDescent="0.25">
      <c r="A8" s="52" t="s">
        <v>692</v>
      </c>
      <c r="B8" s="37"/>
      <c r="C8" s="37"/>
      <c r="D8" s="36"/>
      <c r="E8" s="10"/>
      <c r="F8" s="10"/>
      <c r="G8" s="41"/>
      <c r="H8" s="43"/>
      <c r="I8" s="38"/>
      <c r="J8" s="36"/>
      <c r="K8" s="36"/>
      <c r="L8" s="36"/>
      <c r="M8" s="11"/>
      <c r="N8" s="44"/>
      <c r="O8" s="38"/>
      <c r="P8" s="36"/>
      <c r="Q8" s="36"/>
      <c r="R8" s="36"/>
      <c r="S8" s="11"/>
      <c r="T8" s="45"/>
      <c r="U8" s="38"/>
      <c r="V8" s="36"/>
      <c r="W8" s="36"/>
      <c r="X8" s="36"/>
      <c r="Y8" s="10"/>
      <c r="Z8" s="46"/>
      <c r="AA8" s="38"/>
      <c r="AB8" s="36"/>
      <c r="AC8" s="36"/>
      <c r="AD8" s="36"/>
      <c r="AE8" s="11"/>
    </row>
    <row r="9" spans="1:32" s="48" customFormat="1" ht="13.5" x14ac:dyDescent="0.25">
      <c r="A9" s="52"/>
      <c r="B9" s="37" t="s">
        <v>429</v>
      </c>
      <c r="C9" s="37"/>
      <c r="D9" s="36"/>
      <c r="E9" s="10"/>
      <c r="F9" s="41"/>
      <c r="G9" s="41"/>
      <c r="H9" s="43"/>
      <c r="I9" s="38"/>
      <c r="J9" s="36"/>
      <c r="K9" s="36"/>
      <c r="L9" s="36"/>
      <c r="M9" s="11"/>
      <c r="N9" s="44"/>
      <c r="O9" s="38"/>
      <c r="P9" s="36"/>
      <c r="Q9" s="36"/>
      <c r="R9" s="36"/>
      <c r="S9" s="11"/>
      <c r="T9" s="9"/>
      <c r="U9" s="38"/>
      <c r="V9" s="36"/>
      <c r="W9" s="36"/>
      <c r="X9" s="36"/>
      <c r="Y9" s="10"/>
      <c r="Z9" s="53"/>
      <c r="AA9" s="38"/>
      <c r="AB9" s="36"/>
      <c r="AC9" s="36"/>
      <c r="AD9" s="36"/>
      <c r="AE9" s="11"/>
    </row>
    <row r="10" spans="1:32" s="48" customFormat="1" ht="13.5" x14ac:dyDescent="0.25">
      <c r="A10" s="52"/>
      <c r="B10" s="37" t="s">
        <v>397</v>
      </c>
      <c r="C10" s="37" t="s">
        <v>598</v>
      </c>
      <c r="D10" s="36" t="s">
        <v>721</v>
      </c>
      <c r="E10" s="10"/>
      <c r="F10" s="41"/>
      <c r="G10" s="41"/>
      <c r="H10" s="43"/>
      <c r="I10" s="38"/>
      <c r="J10" s="36"/>
      <c r="K10" s="36"/>
      <c r="L10" s="36"/>
      <c r="M10" s="11"/>
      <c r="N10" s="44"/>
      <c r="O10" s="38"/>
      <c r="P10" s="36"/>
      <c r="Q10" s="36"/>
      <c r="R10" s="36"/>
      <c r="S10" s="11"/>
      <c r="T10" s="9"/>
      <c r="U10" s="38"/>
      <c r="V10" s="36"/>
      <c r="W10" s="36"/>
      <c r="X10" s="36"/>
      <c r="Y10" s="10"/>
      <c r="Z10" s="53"/>
      <c r="AA10" s="38"/>
      <c r="AB10" s="36"/>
      <c r="AC10" s="36"/>
      <c r="AD10" s="36"/>
      <c r="AE10" s="11"/>
    </row>
    <row r="11" spans="1:32" s="48" customFormat="1" ht="13.5" x14ac:dyDescent="0.25">
      <c r="A11" s="52"/>
      <c r="B11" s="36" t="s">
        <v>403</v>
      </c>
      <c r="D11" s="36">
        <v>2</v>
      </c>
      <c r="E11" s="10" t="s">
        <v>421</v>
      </c>
      <c r="F11" s="41"/>
      <c r="G11" s="41">
        <f>300000-168000</f>
        <v>132000</v>
      </c>
      <c r="H11" s="43"/>
      <c r="I11" s="38"/>
      <c r="J11" s="36"/>
      <c r="K11" s="36"/>
      <c r="L11" s="36"/>
      <c r="M11" s="11"/>
      <c r="N11" s="44">
        <v>1</v>
      </c>
      <c r="O11" s="38">
        <f>+G11/2</f>
        <v>66000</v>
      </c>
      <c r="P11" s="36"/>
      <c r="Q11" s="36"/>
      <c r="R11" s="36"/>
      <c r="S11" s="11"/>
      <c r="T11" s="9">
        <v>1</v>
      </c>
      <c r="U11" s="38">
        <f>+O11</f>
        <v>66000</v>
      </c>
      <c r="V11" s="36"/>
      <c r="W11" s="36"/>
      <c r="X11" s="36"/>
      <c r="Y11" s="10"/>
      <c r="Z11" s="53"/>
      <c r="AA11" s="38"/>
      <c r="AB11" s="36"/>
      <c r="AC11" s="36"/>
      <c r="AD11" s="36"/>
      <c r="AE11" s="11"/>
    </row>
    <row r="12" spans="1:32" s="48" customFormat="1" ht="13.5" x14ac:dyDescent="0.25">
      <c r="A12" s="52"/>
      <c r="B12" s="37"/>
      <c r="C12" s="37"/>
      <c r="D12" s="36"/>
      <c r="E12" s="10"/>
      <c r="F12" s="41"/>
      <c r="G12" s="41"/>
      <c r="H12" s="43"/>
      <c r="I12" s="38"/>
      <c r="J12" s="36"/>
      <c r="K12" s="36"/>
      <c r="L12" s="36"/>
      <c r="M12" s="11"/>
      <c r="N12" s="44"/>
      <c r="O12" s="38"/>
      <c r="P12" s="36"/>
      <c r="Q12" s="36"/>
      <c r="R12" s="36"/>
      <c r="S12" s="11"/>
      <c r="T12" s="9"/>
      <c r="U12" s="38"/>
      <c r="V12" s="36"/>
      <c r="W12" s="36"/>
      <c r="X12" s="36"/>
      <c r="Y12" s="10"/>
      <c r="Z12" s="53"/>
      <c r="AA12" s="38"/>
      <c r="AB12" s="36"/>
      <c r="AC12" s="36"/>
      <c r="AD12" s="36"/>
      <c r="AE12" s="11"/>
    </row>
    <row r="13" spans="1:32" s="48" customFormat="1" ht="13.5" x14ac:dyDescent="0.25">
      <c r="A13" s="54"/>
      <c r="B13" s="130" t="s">
        <v>401</v>
      </c>
      <c r="C13" s="36" t="s">
        <v>422</v>
      </c>
      <c r="D13" s="36"/>
      <c r="E13" s="10"/>
      <c r="F13" s="41"/>
      <c r="G13" s="41"/>
      <c r="H13" s="43"/>
      <c r="I13" s="38"/>
      <c r="J13" s="39"/>
      <c r="K13" s="36"/>
      <c r="L13" s="36"/>
      <c r="M13" s="11"/>
      <c r="N13" s="44"/>
      <c r="O13" s="38"/>
      <c r="P13" s="36"/>
      <c r="Q13" s="36"/>
      <c r="R13" s="36"/>
      <c r="S13" s="11"/>
      <c r="T13" s="9"/>
      <c r="U13" s="38"/>
      <c r="V13" s="36"/>
      <c r="W13" s="36"/>
      <c r="X13" s="36"/>
      <c r="Y13" s="10"/>
      <c r="Z13" s="53"/>
      <c r="AA13" s="38"/>
      <c r="AB13" s="36"/>
      <c r="AC13" s="36"/>
      <c r="AD13" s="36"/>
      <c r="AE13" s="11"/>
    </row>
    <row r="14" spans="1:32" s="48" customFormat="1" ht="13.5" x14ac:dyDescent="0.25">
      <c r="A14" s="54"/>
      <c r="B14" s="40" t="s">
        <v>427</v>
      </c>
      <c r="C14" s="36" t="s">
        <v>430</v>
      </c>
      <c r="D14" s="38">
        <v>7833</v>
      </c>
      <c r="E14" s="10" t="s">
        <v>432</v>
      </c>
      <c r="F14" s="41">
        <v>48</v>
      </c>
      <c r="G14" s="41">
        <v>472000</v>
      </c>
      <c r="H14" s="43">
        <v>680</v>
      </c>
      <c r="I14" s="38">
        <f>+H14*F14</f>
        <v>32640</v>
      </c>
      <c r="J14" s="39">
        <f>+H14</f>
        <v>680</v>
      </c>
      <c r="K14" s="145">
        <f>+I14</f>
        <v>32640</v>
      </c>
      <c r="L14" s="145">
        <f>+H14</f>
        <v>680</v>
      </c>
      <c r="M14" s="147">
        <f t="shared" ref="M14:V15" si="0">+K14</f>
        <v>32640</v>
      </c>
      <c r="N14" s="44">
        <f t="shared" si="0"/>
        <v>680</v>
      </c>
      <c r="O14" s="38">
        <f t="shared" si="0"/>
        <v>32640</v>
      </c>
      <c r="P14" s="145">
        <f t="shared" si="0"/>
        <v>680</v>
      </c>
      <c r="Q14" s="145">
        <f t="shared" si="0"/>
        <v>32640</v>
      </c>
      <c r="R14" s="145">
        <f t="shared" si="0"/>
        <v>680</v>
      </c>
      <c r="S14" s="147">
        <f t="shared" si="0"/>
        <v>32640</v>
      </c>
      <c r="T14" s="47">
        <f t="shared" si="0"/>
        <v>680</v>
      </c>
      <c r="U14" s="38">
        <f t="shared" si="0"/>
        <v>32640</v>
      </c>
      <c r="V14" s="145">
        <f t="shared" si="0"/>
        <v>680</v>
      </c>
      <c r="W14" s="145">
        <f t="shared" ref="W14:AE15" si="1">+U14</f>
        <v>32640</v>
      </c>
      <c r="X14" s="145">
        <f t="shared" si="1"/>
        <v>680</v>
      </c>
      <c r="Y14" s="150">
        <f t="shared" si="1"/>
        <v>32640</v>
      </c>
      <c r="Z14" s="53">
        <f t="shared" si="1"/>
        <v>680</v>
      </c>
      <c r="AA14" s="38">
        <f t="shared" si="1"/>
        <v>32640</v>
      </c>
      <c r="AB14" s="145">
        <f t="shared" si="1"/>
        <v>680</v>
      </c>
      <c r="AC14" s="145">
        <f t="shared" si="1"/>
        <v>32640</v>
      </c>
      <c r="AD14" s="145">
        <f>+D14-H14-J14-L14-N14-P14-R14-T14-V14-X14-Z14-AB14</f>
        <v>353</v>
      </c>
      <c r="AE14" s="147">
        <f>+G14-I14-K14-M14-O14-Q14-S14-U14-W14-Y14-AA14-AC14</f>
        <v>112960</v>
      </c>
    </row>
    <row r="15" spans="1:32" s="48" customFormat="1" ht="13.5" x14ac:dyDescent="0.25">
      <c r="A15" s="54"/>
      <c r="B15" s="40" t="s">
        <v>599</v>
      </c>
      <c r="C15" s="36" t="s">
        <v>423</v>
      </c>
      <c r="D15" s="36">
        <v>12</v>
      </c>
      <c r="E15" s="10" t="s">
        <v>421</v>
      </c>
      <c r="F15" s="41">
        <v>5500</v>
      </c>
      <c r="G15" s="41">
        <f>+F15*D15</f>
        <v>66000</v>
      </c>
      <c r="H15" s="43">
        <v>1</v>
      </c>
      <c r="I15" s="38">
        <f>+G15/12</f>
        <v>5500</v>
      </c>
      <c r="J15" s="39">
        <f>+H15</f>
        <v>1</v>
      </c>
      <c r="K15" s="145">
        <f>+I15</f>
        <v>5500</v>
      </c>
      <c r="L15" s="145">
        <f>+J15</f>
        <v>1</v>
      </c>
      <c r="M15" s="147">
        <f t="shared" si="0"/>
        <v>5500</v>
      </c>
      <c r="N15" s="44">
        <f t="shared" si="0"/>
        <v>1</v>
      </c>
      <c r="O15" s="38">
        <f t="shared" si="0"/>
        <v>5500</v>
      </c>
      <c r="P15" s="145">
        <f t="shared" si="0"/>
        <v>1</v>
      </c>
      <c r="Q15" s="145">
        <f t="shared" si="0"/>
        <v>5500</v>
      </c>
      <c r="R15" s="145">
        <f t="shared" si="0"/>
        <v>1</v>
      </c>
      <c r="S15" s="147">
        <f t="shared" si="0"/>
        <v>5500</v>
      </c>
      <c r="T15" s="47">
        <f t="shared" si="0"/>
        <v>1</v>
      </c>
      <c r="U15" s="38">
        <f t="shared" si="0"/>
        <v>5500</v>
      </c>
      <c r="V15" s="145">
        <f t="shared" si="0"/>
        <v>1</v>
      </c>
      <c r="W15" s="145">
        <f t="shared" si="1"/>
        <v>5500</v>
      </c>
      <c r="X15" s="145">
        <f t="shared" si="1"/>
        <v>1</v>
      </c>
      <c r="Y15" s="150">
        <f t="shared" si="1"/>
        <v>5500</v>
      </c>
      <c r="Z15" s="53">
        <f t="shared" si="1"/>
        <v>1</v>
      </c>
      <c r="AA15" s="38">
        <f t="shared" si="1"/>
        <v>5500</v>
      </c>
      <c r="AB15" s="145">
        <f t="shared" si="1"/>
        <v>1</v>
      </c>
      <c r="AC15" s="145">
        <f t="shared" si="1"/>
        <v>5500</v>
      </c>
      <c r="AD15" s="145">
        <f t="shared" si="1"/>
        <v>1</v>
      </c>
      <c r="AE15" s="147">
        <f t="shared" si="1"/>
        <v>5500</v>
      </c>
    </row>
    <row r="16" spans="1:32" s="48" customFormat="1" ht="13.5" x14ac:dyDescent="0.25">
      <c r="A16" s="54"/>
      <c r="B16" s="40"/>
      <c r="C16" s="36"/>
      <c r="D16" s="36"/>
      <c r="E16" s="10"/>
      <c r="F16" s="41"/>
      <c r="G16" s="41"/>
      <c r="H16" s="43"/>
      <c r="I16" s="38"/>
      <c r="J16" s="39"/>
      <c r="K16" s="36"/>
      <c r="L16" s="36"/>
      <c r="M16" s="11"/>
      <c r="N16" s="44"/>
      <c r="O16" s="38"/>
      <c r="P16" s="36"/>
      <c r="Q16" s="36"/>
      <c r="R16" s="36"/>
      <c r="S16" s="11"/>
      <c r="T16" s="9"/>
      <c r="U16" s="38"/>
      <c r="V16" s="36"/>
      <c r="W16" s="36"/>
      <c r="X16" s="36"/>
      <c r="Y16" s="10"/>
      <c r="Z16" s="53"/>
      <c r="AA16" s="38"/>
      <c r="AB16" s="36"/>
      <c r="AC16" s="36"/>
      <c r="AD16" s="36"/>
      <c r="AE16" s="11"/>
    </row>
    <row r="17" spans="1:31" s="48" customFormat="1" ht="13.5" x14ac:dyDescent="0.25">
      <c r="A17" s="54"/>
      <c r="B17" s="130" t="s">
        <v>600</v>
      </c>
      <c r="C17" s="36" t="s">
        <v>424</v>
      </c>
      <c r="D17" s="36"/>
      <c r="E17" s="10"/>
      <c r="F17" s="41"/>
      <c r="G17" s="41"/>
      <c r="H17" s="43"/>
      <c r="I17" s="38"/>
      <c r="J17" s="39"/>
      <c r="K17" s="36"/>
      <c r="L17" s="36"/>
      <c r="M17" s="11"/>
      <c r="N17" s="44"/>
      <c r="O17" s="38"/>
      <c r="P17" s="36"/>
      <c r="Q17" s="36"/>
      <c r="R17" s="36"/>
      <c r="S17" s="11"/>
      <c r="T17" s="9"/>
      <c r="U17" s="38"/>
      <c r="V17" s="36"/>
      <c r="W17" s="36"/>
      <c r="X17" s="36"/>
      <c r="Y17" s="10"/>
      <c r="Z17" s="53"/>
      <c r="AA17" s="38"/>
      <c r="AB17" s="36"/>
      <c r="AC17" s="36"/>
      <c r="AD17" s="36"/>
      <c r="AE17" s="11"/>
    </row>
    <row r="18" spans="1:31" s="48" customFormat="1" ht="13.5" x14ac:dyDescent="0.25">
      <c r="A18" s="54"/>
      <c r="B18" s="40" t="s">
        <v>601</v>
      </c>
      <c r="C18" s="36" t="s">
        <v>425</v>
      </c>
      <c r="D18" s="36">
        <v>5</v>
      </c>
      <c r="E18" s="131" t="s">
        <v>431</v>
      </c>
      <c r="F18" s="41">
        <f>250*22</f>
        <v>5500</v>
      </c>
      <c r="G18" s="41">
        <f>+D18*F18*12</f>
        <v>330000</v>
      </c>
      <c r="H18" s="43">
        <f>+D18</f>
        <v>5</v>
      </c>
      <c r="I18" s="38">
        <f>+G18/12</f>
        <v>27500</v>
      </c>
      <c r="J18" s="39">
        <f t="shared" ref="J18:Q18" si="2">+H18</f>
        <v>5</v>
      </c>
      <c r="K18" s="145">
        <f t="shared" si="2"/>
        <v>27500</v>
      </c>
      <c r="L18" s="145">
        <f t="shared" si="2"/>
        <v>5</v>
      </c>
      <c r="M18" s="147">
        <f t="shared" si="2"/>
        <v>27500</v>
      </c>
      <c r="N18" s="44">
        <f t="shared" si="2"/>
        <v>5</v>
      </c>
      <c r="O18" s="38">
        <f t="shared" si="2"/>
        <v>27500</v>
      </c>
      <c r="P18" s="145">
        <f t="shared" si="2"/>
        <v>5</v>
      </c>
      <c r="Q18" s="145">
        <f t="shared" si="2"/>
        <v>27500</v>
      </c>
      <c r="R18" s="145">
        <f>+N18</f>
        <v>5</v>
      </c>
      <c r="S18" s="147">
        <f>+O18</f>
        <v>27500</v>
      </c>
      <c r="T18" s="47">
        <f t="shared" ref="T18:AE18" si="3">+R18</f>
        <v>5</v>
      </c>
      <c r="U18" s="38">
        <f t="shared" si="3"/>
        <v>27500</v>
      </c>
      <c r="V18" s="145">
        <f t="shared" si="3"/>
        <v>5</v>
      </c>
      <c r="W18" s="145">
        <f t="shared" si="3"/>
        <v>27500</v>
      </c>
      <c r="X18" s="145">
        <f t="shared" si="3"/>
        <v>5</v>
      </c>
      <c r="Y18" s="150">
        <f t="shared" si="3"/>
        <v>27500</v>
      </c>
      <c r="Z18" s="53">
        <f t="shared" si="3"/>
        <v>5</v>
      </c>
      <c r="AA18" s="38">
        <f t="shared" si="3"/>
        <v>27500</v>
      </c>
      <c r="AB18" s="145">
        <f t="shared" si="3"/>
        <v>5</v>
      </c>
      <c r="AC18" s="145">
        <f t="shared" si="3"/>
        <v>27500</v>
      </c>
      <c r="AD18" s="145">
        <f t="shared" si="3"/>
        <v>5</v>
      </c>
      <c r="AE18" s="147">
        <f t="shared" si="3"/>
        <v>27500</v>
      </c>
    </row>
    <row r="19" spans="1:31" s="48" customFormat="1" ht="13.5" x14ac:dyDescent="0.25">
      <c r="A19" s="54"/>
      <c r="B19" s="36"/>
      <c r="C19" s="36"/>
      <c r="D19" s="36"/>
      <c r="E19" s="10"/>
      <c r="F19" s="41"/>
      <c r="G19" s="41"/>
      <c r="H19" s="43"/>
      <c r="I19" s="38"/>
      <c r="J19" s="36"/>
      <c r="K19" s="36"/>
      <c r="L19" s="36"/>
      <c r="M19" s="11"/>
      <c r="N19" s="44"/>
      <c r="O19" s="38"/>
      <c r="P19" s="36"/>
      <c r="Q19" s="36"/>
      <c r="R19" s="36"/>
      <c r="S19" s="11"/>
      <c r="T19" s="9"/>
      <c r="U19" s="38"/>
      <c r="V19" s="36"/>
      <c r="W19" s="36"/>
      <c r="X19" s="36"/>
      <c r="Y19" s="10"/>
      <c r="Z19" s="53"/>
      <c r="AA19" s="38"/>
      <c r="AB19" s="36"/>
      <c r="AC19" s="36"/>
      <c r="AD19" s="36"/>
      <c r="AE19" s="11"/>
    </row>
    <row r="20" spans="1:31" s="48" customFormat="1" ht="13.5" x14ac:dyDescent="0.25">
      <c r="B20" s="52" t="s">
        <v>690</v>
      </c>
      <c r="C20" s="37"/>
      <c r="D20" s="36"/>
      <c r="E20" s="10"/>
      <c r="F20" s="41"/>
      <c r="G20" s="41"/>
      <c r="H20" s="43"/>
      <c r="I20" s="38"/>
      <c r="J20" s="36"/>
      <c r="K20" s="36"/>
      <c r="L20" s="36"/>
      <c r="M20" s="11"/>
      <c r="N20" s="44"/>
      <c r="O20" s="38"/>
      <c r="P20" s="36"/>
      <c r="Q20" s="36"/>
      <c r="R20" s="36"/>
      <c r="S20" s="11"/>
      <c r="T20" s="9"/>
      <c r="U20" s="38"/>
      <c r="V20" s="36"/>
      <c r="W20" s="36"/>
      <c r="X20" s="36"/>
      <c r="Y20" s="10"/>
      <c r="Z20" s="53"/>
      <c r="AA20" s="38"/>
      <c r="AB20" s="36"/>
      <c r="AC20" s="36"/>
      <c r="AD20" s="36"/>
      <c r="AE20" s="11"/>
    </row>
    <row r="21" spans="1:31" s="48" customFormat="1" ht="13.5" x14ac:dyDescent="0.25">
      <c r="A21" s="52"/>
      <c r="B21" s="37" t="s">
        <v>691</v>
      </c>
      <c r="C21" s="37"/>
      <c r="D21" s="36"/>
      <c r="E21" s="10"/>
      <c r="F21" s="41"/>
      <c r="G21" s="41"/>
      <c r="H21" s="43"/>
      <c r="I21" s="38"/>
      <c r="J21" s="36"/>
      <c r="K21" s="36"/>
      <c r="L21" s="36"/>
      <c r="M21" s="11"/>
      <c r="N21" s="44"/>
      <c r="O21" s="38"/>
      <c r="P21" s="36"/>
      <c r="Q21" s="36"/>
      <c r="R21" s="36"/>
      <c r="S21" s="11"/>
      <c r="T21" s="9"/>
      <c r="U21" s="38"/>
      <c r="V21" s="36"/>
      <c r="W21" s="36"/>
      <c r="X21" s="36"/>
      <c r="Y21" s="10"/>
      <c r="Z21" s="53"/>
      <c r="AA21" s="38"/>
      <c r="AB21" s="36"/>
      <c r="AC21" s="36"/>
      <c r="AD21" s="36"/>
      <c r="AE21" s="11"/>
    </row>
    <row r="22" spans="1:31" s="48" customFormat="1" ht="13.5" x14ac:dyDescent="0.25">
      <c r="A22" s="52"/>
      <c r="B22" s="290" t="s">
        <v>397</v>
      </c>
      <c r="C22" s="37" t="s">
        <v>586</v>
      </c>
      <c r="D22" s="36"/>
      <c r="E22" s="10"/>
      <c r="F22" s="41"/>
      <c r="G22" s="41"/>
      <c r="H22" s="43"/>
      <c r="I22" s="38"/>
      <c r="J22" s="36"/>
      <c r="K22" s="36"/>
      <c r="L22" s="36"/>
      <c r="M22" s="11"/>
      <c r="N22" s="44"/>
      <c r="O22" s="38"/>
      <c r="P22" s="36"/>
      <c r="Q22" s="36"/>
      <c r="R22" s="36"/>
      <c r="S22" s="11"/>
      <c r="T22" s="9"/>
      <c r="U22" s="38"/>
      <c r="V22" s="36"/>
      <c r="W22" s="36"/>
      <c r="X22" s="36"/>
      <c r="Y22" s="10"/>
      <c r="Z22" s="53"/>
      <c r="AA22" s="38"/>
      <c r="AB22" s="36"/>
      <c r="AC22" s="36"/>
      <c r="AD22" s="36"/>
      <c r="AE22" s="11"/>
    </row>
    <row r="23" spans="1:31" s="48" customFormat="1" ht="15" customHeight="1" x14ac:dyDescent="0.25">
      <c r="A23" s="52"/>
      <c r="B23" s="643" t="s">
        <v>587</v>
      </c>
      <c r="C23" s="644"/>
      <c r="D23" s="645"/>
      <c r="E23" s="10" t="s">
        <v>603</v>
      </c>
      <c r="F23" s="41">
        <v>60000</v>
      </c>
      <c r="G23" s="41">
        <f>+F23</f>
        <v>60000</v>
      </c>
      <c r="H23" s="43"/>
      <c r="I23" s="38"/>
      <c r="J23" s="36"/>
      <c r="K23" s="36"/>
      <c r="L23" s="36"/>
      <c r="M23" s="11"/>
      <c r="N23" s="44"/>
      <c r="O23" s="38"/>
      <c r="P23" s="36"/>
      <c r="Q23" s="36"/>
      <c r="R23" s="36"/>
      <c r="S23" s="11"/>
      <c r="T23" s="9"/>
      <c r="U23" s="38"/>
      <c r="V23" s="36"/>
      <c r="W23" s="36"/>
      <c r="X23" s="36"/>
      <c r="Y23" s="10"/>
      <c r="Z23" s="53">
        <v>1</v>
      </c>
      <c r="AA23" s="38">
        <v>60000</v>
      </c>
      <c r="AB23" s="36"/>
      <c r="AC23" s="36"/>
      <c r="AD23" s="36"/>
      <c r="AE23" s="11"/>
    </row>
    <row r="24" spans="1:31" s="48" customFormat="1" ht="15" customHeight="1" x14ac:dyDescent="0.25">
      <c r="A24" s="52"/>
      <c r="B24" s="643" t="s">
        <v>588</v>
      </c>
      <c r="C24" s="644"/>
      <c r="D24" s="645"/>
      <c r="E24" s="10" t="s">
        <v>603</v>
      </c>
      <c r="F24" s="41">
        <v>75000</v>
      </c>
      <c r="G24" s="41">
        <f>+F24</f>
        <v>75000</v>
      </c>
      <c r="H24" s="43"/>
      <c r="I24" s="38"/>
      <c r="J24" s="36"/>
      <c r="K24" s="36"/>
      <c r="L24" s="36"/>
      <c r="M24" s="11"/>
      <c r="N24" s="44"/>
      <c r="O24" s="38"/>
      <c r="P24" s="36"/>
      <c r="Q24" s="36"/>
      <c r="R24" s="36"/>
      <c r="S24" s="11"/>
      <c r="T24" s="9"/>
      <c r="U24" s="38"/>
      <c r="V24" s="36"/>
      <c r="W24" s="36"/>
      <c r="X24" s="36"/>
      <c r="Y24" s="10"/>
      <c r="Z24" s="53">
        <v>1</v>
      </c>
      <c r="AA24" s="38">
        <f>+G24</f>
        <v>75000</v>
      </c>
      <c r="AB24" s="36"/>
      <c r="AC24" s="36"/>
      <c r="AD24" s="36"/>
      <c r="AE24" s="11"/>
    </row>
    <row r="25" spans="1:31" s="48" customFormat="1" ht="15" customHeight="1" x14ac:dyDescent="0.25">
      <c r="A25" s="52"/>
      <c r="B25" s="643" t="s">
        <v>402</v>
      </c>
      <c r="C25" s="644"/>
      <c r="D25" s="645"/>
      <c r="E25" s="10" t="s">
        <v>603</v>
      </c>
      <c r="F25" s="41">
        <v>30000</v>
      </c>
      <c r="G25" s="41">
        <f t="shared" ref="G25" si="4">+F25</f>
        <v>30000</v>
      </c>
      <c r="H25" s="43"/>
      <c r="I25" s="38"/>
      <c r="J25" s="36"/>
      <c r="K25" s="36"/>
      <c r="L25" s="36"/>
      <c r="M25" s="11"/>
      <c r="N25" s="44"/>
      <c r="O25" s="38"/>
      <c r="P25" s="36"/>
      <c r="Q25" s="36"/>
      <c r="R25" s="36"/>
      <c r="S25" s="11"/>
      <c r="T25" s="9"/>
      <c r="U25" s="38"/>
      <c r="V25" s="36"/>
      <c r="W25" s="36"/>
      <c r="X25" s="36"/>
      <c r="Y25" s="10"/>
      <c r="Z25" s="53">
        <v>1</v>
      </c>
      <c r="AA25" s="38">
        <f t="shared" ref="AA25:AA28" si="5">+G25</f>
        <v>30000</v>
      </c>
      <c r="AB25" s="36"/>
      <c r="AC25" s="36"/>
      <c r="AD25" s="36"/>
      <c r="AE25" s="11"/>
    </row>
    <row r="26" spans="1:31" s="48" customFormat="1" ht="15" customHeight="1" x14ac:dyDescent="0.25">
      <c r="A26" s="52"/>
      <c r="B26" s="643" t="s">
        <v>400</v>
      </c>
      <c r="C26" s="644"/>
      <c r="D26" s="645"/>
      <c r="E26" s="10" t="s">
        <v>603</v>
      </c>
      <c r="F26" s="41">
        <v>21250</v>
      </c>
      <c r="G26" s="41">
        <f>+F26</f>
        <v>21250</v>
      </c>
      <c r="H26" s="43"/>
      <c r="I26" s="38"/>
      <c r="J26" s="36"/>
      <c r="K26" s="36"/>
      <c r="L26" s="36"/>
      <c r="M26" s="11"/>
      <c r="N26" s="44"/>
      <c r="O26" s="38"/>
      <c r="P26" s="36"/>
      <c r="Q26" s="36"/>
      <c r="R26" s="36"/>
      <c r="S26" s="11"/>
      <c r="T26" s="9"/>
      <c r="U26" s="38"/>
      <c r="V26" s="36"/>
      <c r="W26" s="36"/>
      <c r="X26" s="36"/>
      <c r="Y26" s="10"/>
      <c r="Z26" s="53">
        <v>1</v>
      </c>
      <c r="AA26" s="38">
        <f t="shared" si="5"/>
        <v>21250</v>
      </c>
      <c r="AB26" s="36"/>
      <c r="AC26" s="36"/>
      <c r="AD26" s="36"/>
      <c r="AE26" s="11"/>
    </row>
    <row r="27" spans="1:31" s="48" customFormat="1" ht="15" customHeight="1" x14ac:dyDescent="0.25">
      <c r="A27" s="52"/>
      <c r="B27" s="411" t="s">
        <v>575</v>
      </c>
      <c r="C27" s="412"/>
      <c r="D27" s="413"/>
      <c r="E27" s="10" t="s">
        <v>603</v>
      </c>
      <c r="F27" s="41">
        <v>21250</v>
      </c>
      <c r="G27" s="41">
        <v>50000</v>
      </c>
      <c r="H27" s="43"/>
      <c r="I27" s="38"/>
      <c r="J27" s="36"/>
      <c r="K27" s="36"/>
      <c r="L27" s="36"/>
      <c r="M27" s="11"/>
      <c r="N27" s="44"/>
      <c r="O27" s="38"/>
      <c r="P27" s="36"/>
      <c r="Q27" s="36"/>
      <c r="R27" s="36"/>
      <c r="S27" s="11"/>
      <c r="T27" s="9"/>
      <c r="U27" s="38"/>
      <c r="V27" s="36"/>
      <c r="W27" s="36"/>
      <c r="X27" s="36"/>
      <c r="Y27" s="10"/>
      <c r="Z27" s="53">
        <v>1</v>
      </c>
      <c r="AA27" s="38">
        <f t="shared" ref="AA27" si="6">+G27</f>
        <v>50000</v>
      </c>
      <c r="AB27" s="36"/>
      <c r="AC27" s="36"/>
      <c r="AD27" s="36"/>
      <c r="AE27" s="11"/>
    </row>
    <row r="28" spans="1:31" s="48" customFormat="1" ht="27.75" customHeight="1" x14ac:dyDescent="0.25">
      <c r="A28" s="52"/>
      <c r="B28" s="617" t="s">
        <v>604</v>
      </c>
      <c r="C28" s="639"/>
      <c r="D28" s="618"/>
      <c r="E28" s="10" t="s">
        <v>603</v>
      </c>
      <c r="F28" s="41">
        <v>150000</v>
      </c>
      <c r="G28" s="41">
        <v>100000</v>
      </c>
      <c r="H28" s="43"/>
      <c r="I28" s="38"/>
      <c r="J28" s="36"/>
      <c r="K28" s="36"/>
      <c r="L28" s="36"/>
      <c r="M28" s="11"/>
      <c r="N28" s="44"/>
      <c r="O28" s="38"/>
      <c r="P28" s="36"/>
      <c r="Q28" s="36"/>
      <c r="R28" s="36"/>
      <c r="S28" s="11"/>
      <c r="T28" s="9"/>
      <c r="U28" s="38"/>
      <c r="V28" s="36"/>
      <c r="W28" s="36"/>
      <c r="X28" s="36"/>
      <c r="Y28" s="10"/>
      <c r="Z28" s="53">
        <v>1</v>
      </c>
      <c r="AA28" s="38">
        <f t="shared" si="5"/>
        <v>100000</v>
      </c>
      <c r="AB28" s="36"/>
      <c r="AC28" s="36"/>
      <c r="AD28" s="36"/>
      <c r="AE28" s="11"/>
    </row>
    <row r="29" spans="1:31" s="48" customFormat="1" ht="13.5" x14ac:dyDescent="0.25">
      <c r="A29" s="54"/>
      <c r="B29" s="130" t="s">
        <v>401</v>
      </c>
      <c r="C29" s="36" t="s">
        <v>433</v>
      </c>
      <c r="D29" s="36"/>
      <c r="E29" s="10"/>
      <c r="F29" s="41"/>
      <c r="G29" s="41"/>
      <c r="H29" s="43"/>
      <c r="I29" s="38"/>
      <c r="J29" s="39"/>
      <c r="K29" s="36"/>
      <c r="L29" s="36"/>
      <c r="M29" s="11"/>
      <c r="N29" s="44"/>
      <c r="O29" s="38"/>
      <c r="P29" s="36"/>
      <c r="Q29" s="36"/>
      <c r="R29" s="36"/>
      <c r="S29" s="11"/>
      <c r="T29" s="9"/>
      <c r="U29" s="38"/>
      <c r="V29" s="36"/>
      <c r="W29" s="36"/>
      <c r="X29" s="36"/>
      <c r="Y29" s="10"/>
      <c r="Z29" s="53"/>
      <c r="AA29" s="38"/>
      <c r="AB29" s="36"/>
      <c r="AC29" s="36"/>
      <c r="AD29" s="36"/>
      <c r="AE29" s="11"/>
    </row>
    <row r="30" spans="1:31" s="48" customFormat="1" ht="13.5" x14ac:dyDescent="0.25">
      <c r="A30" s="54"/>
      <c r="B30" s="40" t="s">
        <v>426</v>
      </c>
      <c r="C30" s="36" t="s">
        <v>566</v>
      </c>
      <c r="D30" s="38">
        <v>1450</v>
      </c>
      <c r="E30" s="10" t="s">
        <v>432</v>
      </c>
      <c r="F30" s="41">
        <v>55</v>
      </c>
      <c r="G30" s="41">
        <f>+F30*D30</f>
        <v>79750</v>
      </c>
      <c r="H30" s="43">
        <v>30</v>
      </c>
      <c r="I30" s="38">
        <f>+H30*F30</f>
        <v>1650</v>
      </c>
      <c r="J30" s="39">
        <f t="shared" ref="J30:AB30" si="7">+H30</f>
        <v>30</v>
      </c>
      <c r="K30" s="145">
        <f t="shared" si="7"/>
        <v>1650</v>
      </c>
      <c r="L30" s="145">
        <f t="shared" si="7"/>
        <v>30</v>
      </c>
      <c r="M30" s="147">
        <f t="shared" si="7"/>
        <v>1650</v>
      </c>
      <c r="N30" s="44">
        <v>50</v>
      </c>
      <c r="O30" s="38">
        <f>+N30*F30</f>
        <v>2750</v>
      </c>
      <c r="P30" s="145">
        <f t="shared" si="7"/>
        <v>50</v>
      </c>
      <c r="Q30" s="145">
        <f t="shared" si="7"/>
        <v>2750</v>
      </c>
      <c r="R30" s="145">
        <f t="shared" si="7"/>
        <v>50</v>
      </c>
      <c r="S30" s="147">
        <f t="shared" si="7"/>
        <v>2750</v>
      </c>
      <c r="T30" s="47">
        <v>100</v>
      </c>
      <c r="U30" s="38">
        <f>+T30*F30</f>
        <v>5500</v>
      </c>
      <c r="V30" s="145">
        <f t="shared" si="7"/>
        <v>100</v>
      </c>
      <c r="W30" s="145">
        <f t="shared" si="7"/>
        <v>5500</v>
      </c>
      <c r="X30" s="145">
        <f t="shared" si="7"/>
        <v>100</v>
      </c>
      <c r="Y30" s="150">
        <f t="shared" si="7"/>
        <v>5500</v>
      </c>
      <c r="Z30" s="53">
        <f t="shared" si="7"/>
        <v>100</v>
      </c>
      <c r="AA30" s="38">
        <f>+Y30</f>
        <v>5500</v>
      </c>
      <c r="AB30" s="145">
        <f t="shared" si="7"/>
        <v>100</v>
      </c>
      <c r="AC30" s="145">
        <f>+AA30</f>
        <v>5500</v>
      </c>
      <c r="AD30" s="145">
        <f>+D30-H30-J30-L30-N30-P30-R30-T30-V30-X30-Z30-AB30</f>
        <v>710</v>
      </c>
      <c r="AE30" s="147">
        <f>+G30-I30-K30-M30-O30-Q30-S30-U30-W30-Y30-AA30-AC30</f>
        <v>39050</v>
      </c>
    </row>
    <row r="31" spans="1:31" s="48" customFormat="1" ht="13.5" x14ac:dyDescent="0.25">
      <c r="A31" s="54"/>
      <c r="B31" s="40"/>
      <c r="C31" s="36"/>
      <c r="D31" s="36"/>
      <c r="E31" s="10"/>
      <c r="F31" s="41"/>
      <c r="G31" s="41"/>
      <c r="H31" s="43"/>
      <c r="I31" s="38"/>
      <c r="J31" s="39"/>
      <c r="K31" s="36"/>
      <c r="L31" s="36"/>
      <c r="M31" s="11"/>
      <c r="N31" s="44"/>
      <c r="O31" s="38"/>
      <c r="P31" s="36"/>
      <c r="Q31" s="36"/>
      <c r="R31" s="36"/>
      <c r="S31" s="11"/>
      <c r="T31" s="9"/>
      <c r="U31" s="38"/>
      <c r="V31" s="36"/>
      <c r="W31" s="36"/>
      <c r="X31" s="36"/>
      <c r="Y31" s="10"/>
      <c r="Z31" s="53"/>
      <c r="AA31" s="38"/>
      <c r="AB31" s="36"/>
      <c r="AC31" s="36"/>
      <c r="AD31" s="36"/>
      <c r="AE31" s="11"/>
    </row>
    <row r="32" spans="1:31" s="48" customFormat="1" ht="13.5" x14ac:dyDescent="0.25">
      <c r="A32" s="54"/>
      <c r="B32" s="130" t="s">
        <v>375</v>
      </c>
      <c r="C32" s="36" t="s">
        <v>424</v>
      </c>
      <c r="D32" s="36"/>
      <c r="E32" s="10"/>
      <c r="F32" s="41"/>
      <c r="G32" s="41"/>
      <c r="H32" s="43"/>
      <c r="I32" s="38"/>
      <c r="J32" s="39"/>
      <c r="K32" s="36"/>
      <c r="L32" s="36"/>
      <c r="M32" s="11"/>
      <c r="N32" s="44"/>
      <c r="O32" s="38"/>
      <c r="P32" s="36"/>
      <c r="Q32" s="36"/>
      <c r="R32" s="36"/>
      <c r="S32" s="11"/>
      <c r="T32" s="9"/>
      <c r="U32" s="38"/>
      <c r="V32" s="36"/>
      <c r="W32" s="36"/>
      <c r="X32" s="36"/>
      <c r="Y32" s="10"/>
      <c r="Z32" s="53"/>
      <c r="AA32" s="38"/>
      <c r="AB32" s="36"/>
      <c r="AC32" s="36"/>
      <c r="AD32" s="36"/>
      <c r="AE32" s="11"/>
    </row>
    <row r="33" spans="1:32" s="48" customFormat="1" ht="13.5" x14ac:dyDescent="0.25">
      <c r="A33" s="54"/>
      <c r="B33" s="40" t="s">
        <v>427</v>
      </c>
      <c r="C33" s="36" t="s">
        <v>425</v>
      </c>
      <c r="D33" s="36">
        <v>24</v>
      </c>
      <c r="E33" s="131" t="s">
        <v>431</v>
      </c>
      <c r="F33" s="41">
        <f>250*22</f>
        <v>5500</v>
      </c>
      <c r="G33" s="41">
        <f>+D33*F33*12</f>
        <v>1584000</v>
      </c>
      <c r="H33" s="43">
        <f>+D33</f>
        <v>24</v>
      </c>
      <c r="I33" s="38">
        <f>+G33/12</f>
        <v>132000</v>
      </c>
      <c r="J33" s="39">
        <f t="shared" ref="J33:AE33" si="8">+H33</f>
        <v>24</v>
      </c>
      <c r="K33" s="145">
        <f t="shared" si="8"/>
        <v>132000</v>
      </c>
      <c r="L33" s="145">
        <f t="shared" si="8"/>
        <v>24</v>
      </c>
      <c r="M33" s="147">
        <f t="shared" si="8"/>
        <v>132000</v>
      </c>
      <c r="N33" s="44">
        <f t="shared" si="8"/>
        <v>24</v>
      </c>
      <c r="O33" s="38">
        <f t="shared" si="8"/>
        <v>132000</v>
      </c>
      <c r="P33" s="145">
        <f t="shared" si="8"/>
        <v>24</v>
      </c>
      <c r="Q33" s="145">
        <f t="shared" si="8"/>
        <v>132000</v>
      </c>
      <c r="R33" s="145">
        <f t="shared" si="8"/>
        <v>24</v>
      </c>
      <c r="S33" s="147">
        <f t="shared" si="8"/>
        <v>132000</v>
      </c>
      <c r="T33" s="47">
        <f t="shared" si="8"/>
        <v>24</v>
      </c>
      <c r="U33" s="38">
        <f t="shared" si="8"/>
        <v>132000</v>
      </c>
      <c r="V33" s="145">
        <f t="shared" si="8"/>
        <v>24</v>
      </c>
      <c r="W33" s="145">
        <f t="shared" si="8"/>
        <v>132000</v>
      </c>
      <c r="X33" s="145">
        <f t="shared" si="8"/>
        <v>24</v>
      </c>
      <c r="Y33" s="150">
        <f t="shared" si="8"/>
        <v>132000</v>
      </c>
      <c r="Z33" s="53">
        <f t="shared" si="8"/>
        <v>24</v>
      </c>
      <c r="AA33" s="38">
        <f t="shared" si="8"/>
        <v>132000</v>
      </c>
      <c r="AB33" s="145">
        <f t="shared" si="8"/>
        <v>24</v>
      </c>
      <c r="AC33" s="145">
        <f t="shared" si="8"/>
        <v>132000</v>
      </c>
      <c r="AD33" s="145">
        <f t="shared" si="8"/>
        <v>24</v>
      </c>
      <c r="AE33" s="147">
        <f t="shared" si="8"/>
        <v>132000</v>
      </c>
    </row>
    <row r="34" spans="1:32" s="48" customFormat="1" ht="13.5" x14ac:dyDescent="0.25">
      <c r="A34" s="55"/>
      <c r="B34" s="56"/>
      <c r="C34" s="56"/>
      <c r="D34" s="56"/>
      <c r="E34" s="13"/>
      <c r="F34" s="57"/>
      <c r="G34" s="57"/>
      <c r="H34" s="372"/>
      <c r="I34" s="58"/>
      <c r="J34" s="246"/>
      <c r="K34" s="56"/>
      <c r="L34" s="56"/>
      <c r="M34" s="14"/>
      <c r="N34" s="59"/>
      <c r="O34" s="58"/>
      <c r="P34" s="56"/>
      <c r="Q34" s="56"/>
      <c r="R34" s="56"/>
      <c r="S34" s="14"/>
      <c r="T34" s="12"/>
      <c r="U34" s="58"/>
      <c r="V34" s="56"/>
      <c r="W34" s="56"/>
      <c r="X34" s="56"/>
      <c r="Y34" s="13"/>
      <c r="Z34" s="373"/>
      <c r="AA34" s="58"/>
      <c r="AB34" s="56"/>
      <c r="AC34" s="56"/>
      <c r="AD34" s="56"/>
      <c r="AE34" s="374"/>
    </row>
    <row r="35" spans="1:32" s="48" customFormat="1" ht="15" customHeight="1" x14ac:dyDescent="0.25">
      <c r="A35" s="640" t="s">
        <v>694</v>
      </c>
      <c r="B35" s="641"/>
      <c r="C35" s="642"/>
      <c r="D35" s="364">
        <v>12</v>
      </c>
      <c r="E35" s="365" t="s">
        <v>428</v>
      </c>
      <c r="F35" s="366"/>
      <c r="G35" s="366">
        <f>SUM(G11:G34)</f>
        <v>3000000</v>
      </c>
      <c r="H35" s="367">
        <v>1</v>
      </c>
      <c r="I35" s="366">
        <f>SUM(I11:I34)</f>
        <v>199290</v>
      </c>
      <c r="J35" s="364"/>
      <c r="K35" s="366">
        <f>SUM(K11:K34)</f>
        <v>199290</v>
      </c>
      <c r="L35" s="364"/>
      <c r="M35" s="366">
        <f>SUM(M11:M34)</f>
        <v>199290</v>
      </c>
      <c r="N35" s="368"/>
      <c r="O35" s="366">
        <f>SUM(O11:O34)</f>
        <v>266390</v>
      </c>
      <c r="P35" s="364"/>
      <c r="Q35" s="366">
        <f>SUM(Q11:Q34)</f>
        <v>200390</v>
      </c>
      <c r="R35" s="364"/>
      <c r="S35" s="366">
        <f>SUM(S11:S34)</f>
        <v>200390</v>
      </c>
      <c r="T35" s="369"/>
      <c r="U35" s="366">
        <f>SUM(U11:U34)</f>
        <v>269140</v>
      </c>
      <c r="V35" s="364"/>
      <c r="W35" s="366">
        <f>SUM(W11:W34)</f>
        <v>203140</v>
      </c>
      <c r="X35" s="364"/>
      <c r="Y35" s="366">
        <f>SUM(Y11:Y34)</f>
        <v>203140</v>
      </c>
      <c r="Z35" s="370"/>
      <c r="AA35" s="366">
        <f>SUM(AA11:AA34)</f>
        <v>539390</v>
      </c>
      <c r="AB35" s="364"/>
      <c r="AC35" s="366">
        <f>SUM(AC11:AC34)</f>
        <v>203140</v>
      </c>
      <c r="AD35" s="364"/>
      <c r="AE35" s="371">
        <f>SUM(AE11:AE34)</f>
        <v>317010</v>
      </c>
      <c r="AF35" s="61">
        <f>+I35+K35+M35+O35+Q35+S35+U35+W35+Y35+AA35+AC35+AE35</f>
        <v>3000000</v>
      </c>
    </row>
    <row r="36" spans="1:32" x14ac:dyDescent="0.25">
      <c r="A36" s="276"/>
      <c r="B36" s="276"/>
      <c r="C36" s="276"/>
      <c r="D36" s="276"/>
      <c r="E36" s="276"/>
      <c r="F36" s="277"/>
      <c r="G36" s="277"/>
      <c r="H36" s="278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277"/>
      <c r="T36" s="277"/>
      <c r="U36" s="277"/>
      <c r="V36" s="277"/>
      <c r="W36" s="277"/>
      <c r="X36" s="276"/>
      <c r="Y36" s="276"/>
    </row>
    <row r="37" spans="1:32" x14ac:dyDescent="0.25">
      <c r="A37" s="276"/>
      <c r="B37" s="276"/>
      <c r="C37" s="276"/>
      <c r="D37" s="276"/>
      <c r="E37" s="276"/>
      <c r="F37" s="277"/>
      <c r="G37" s="291"/>
      <c r="H37" s="278"/>
      <c r="I37" s="286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6"/>
      <c r="Y37" s="276"/>
    </row>
    <row r="38" spans="1:32" x14ac:dyDescent="0.25">
      <c r="A38" s="276"/>
      <c r="B38" s="276"/>
      <c r="C38" s="276"/>
      <c r="D38" s="276"/>
      <c r="E38" s="276"/>
      <c r="F38" s="277"/>
      <c r="G38" s="291"/>
      <c r="H38" s="278"/>
      <c r="I38" s="286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7"/>
      <c r="V38" s="277"/>
      <c r="W38" s="277"/>
      <c r="X38" s="276"/>
      <c r="Y38" s="276"/>
    </row>
    <row r="39" spans="1:32" x14ac:dyDescent="0.25">
      <c r="A39" s="276"/>
      <c r="B39" s="276"/>
      <c r="C39" s="276"/>
      <c r="D39" s="276"/>
      <c r="E39" s="276"/>
      <c r="F39" s="277"/>
      <c r="G39" s="291"/>
      <c r="H39" s="278"/>
      <c r="I39" s="277"/>
      <c r="J39" s="637"/>
      <c r="K39" s="637"/>
      <c r="L39" s="637"/>
      <c r="M39" s="277"/>
      <c r="N39" s="277"/>
      <c r="O39" s="277"/>
      <c r="P39" s="277"/>
      <c r="Q39" s="277"/>
      <c r="R39" s="277"/>
      <c r="S39" s="277"/>
      <c r="T39" s="277"/>
      <c r="U39" s="277"/>
      <c r="V39" s="277"/>
      <c r="W39" s="277"/>
      <c r="X39" s="276"/>
      <c r="Y39" s="276"/>
    </row>
    <row r="40" spans="1:32" ht="16.5" x14ac:dyDescent="0.35">
      <c r="A40" s="276"/>
      <c r="B40" s="635"/>
      <c r="C40" s="635"/>
      <c r="D40" s="635"/>
      <c r="E40" s="635"/>
      <c r="F40" s="277"/>
      <c r="G40" s="292"/>
      <c r="H40" s="278"/>
      <c r="I40" s="277"/>
      <c r="J40" s="637"/>
      <c r="K40" s="637"/>
      <c r="L40" s="277"/>
      <c r="M40" s="277"/>
      <c r="N40" s="277"/>
      <c r="O40" s="277"/>
      <c r="P40" s="277"/>
      <c r="Q40" s="277"/>
      <c r="R40" s="277"/>
      <c r="S40" s="277"/>
      <c r="W40" s="584"/>
      <c r="X40" s="584"/>
      <c r="Y40" s="584"/>
      <c r="Z40" s="584"/>
      <c r="AA40" s="584"/>
      <c r="AB40" s="274"/>
      <c r="AC40" s="274"/>
      <c r="AD40" s="274"/>
      <c r="AE40" s="274"/>
    </row>
    <row r="41" spans="1:32" x14ac:dyDescent="0.25">
      <c r="A41" s="276"/>
      <c r="B41" s="626"/>
      <c r="C41" s="626"/>
      <c r="D41" s="626"/>
      <c r="E41" s="626"/>
      <c r="F41" s="277"/>
      <c r="G41" s="277"/>
      <c r="H41" s="278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W41" s="637"/>
      <c r="X41" s="637"/>
      <c r="Y41" s="637"/>
      <c r="Z41" s="637"/>
      <c r="AA41" s="637"/>
      <c r="AB41" s="280"/>
      <c r="AC41" s="280"/>
      <c r="AD41" s="280"/>
      <c r="AE41" s="280"/>
    </row>
    <row r="42" spans="1:32" x14ac:dyDescent="0.25">
      <c r="A42" s="276"/>
      <c r="B42" s="276"/>
      <c r="C42" s="276"/>
      <c r="D42" s="276"/>
      <c r="E42" s="276"/>
      <c r="F42" s="277"/>
      <c r="G42" s="277"/>
      <c r="H42" s="278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277"/>
      <c r="U42" s="277"/>
      <c r="V42" s="277"/>
      <c r="W42" s="277"/>
      <c r="X42" s="276"/>
      <c r="Y42" s="276"/>
    </row>
    <row r="43" spans="1:32" x14ac:dyDescent="0.25">
      <c r="A43" s="276"/>
      <c r="B43" s="276"/>
      <c r="C43" s="276"/>
      <c r="D43" s="276"/>
      <c r="E43" s="276"/>
      <c r="F43" s="276"/>
      <c r="G43" s="277"/>
      <c r="H43" s="279"/>
      <c r="I43" s="277"/>
      <c r="J43" s="276"/>
      <c r="K43" s="276"/>
      <c r="L43" s="276"/>
      <c r="M43" s="276"/>
      <c r="N43" s="277"/>
      <c r="O43" s="277"/>
      <c r="P43" s="276"/>
      <c r="Q43" s="276"/>
      <c r="R43" s="276"/>
      <c r="S43" s="276"/>
      <c r="T43" s="276"/>
      <c r="U43" s="277"/>
      <c r="V43" s="276"/>
      <c r="W43" s="276"/>
      <c r="X43" s="276"/>
      <c r="Y43" s="276"/>
    </row>
  </sheetData>
  <mergeCells count="33">
    <mergeCell ref="B28:D28"/>
    <mergeCell ref="AB6:AC6"/>
    <mergeCell ref="T6:U6"/>
    <mergeCell ref="A35:C35"/>
    <mergeCell ref="V6:W6"/>
    <mergeCell ref="X6:Y6"/>
    <mergeCell ref="Z6:AA6"/>
    <mergeCell ref="J6:K6"/>
    <mergeCell ref="L6:M6"/>
    <mergeCell ref="N6:O6"/>
    <mergeCell ref="P6:Q6"/>
    <mergeCell ref="R6:S6"/>
    <mergeCell ref="B23:D23"/>
    <mergeCell ref="B24:D24"/>
    <mergeCell ref="B25:D25"/>
    <mergeCell ref="B26:D26"/>
    <mergeCell ref="A1:AF1"/>
    <mergeCell ref="A2:AF2"/>
    <mergeCell ref="A3:AF3"/>
    <mergeCell ref="A5:C7"/>
    <mergeCell ref="D5:D7"/>
    <mergeCell ref="E5:E7"/>
    <mergeCell ref="F5:F7"/>
    <mergeCell ref="G5:G7"/>
    <mergeCell ref="H5:AE5"/>
    <mergeCell ref="H6:I6"/>
    <mergeCell ref="AD6:AE6"/>
    <mergeCell ref="J39:L39"/>
    <mergeCell ref="J40:K40"/>
    <mergeCell ref="W40:AA40"/>
    <mergeCell ref="W41:AA41"/>
    <mergeCell ref="B40:E40"/>
    <mergeCell ref="B41:E41"/>
  </mergeCells>
  <pageMargins left="0.16" right="0.23" top="0.79" bottom="1.47" header="0.3" footer="0.52"/>
  <pageSetup paperSize="5" scale="75" orientation="landscape" horizontalDpi="0" verticalDpi="0" r:id="rId1"/>
  <headerFooter>
    <oddHeader>&amp;L&amp;"-,Bold Italic"&amp;9PPMP 2017- ANNEX 4
Office of the Municipal Engineer</oddHeader>
    <oddFooter>&amp;CPage &amp;P
(PPMP - OME - ANNEX 4)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4"/>
  <sheetViews>
    <sheetView workbookViewId="0">
      <selection activeCell="A39" sqref="A39"/>
    </sheetView>
  </sheetViews>
  <sheetFormatPr defaultRowHeight="16.5" x14ac:dyDescent="0.3"/>
  <cols>
    <col min="1" max="1" width="6.85546875" style="204" customWidth="1"/>
    <col min="2" max="2" width="4.28515625" style="204" customWidth="1"/>
    <col min="3" max="3" width="3.42578125" style="204" customWidth="1"/>
    <col min="4" max="4" width="18" style="204" customWidth="1"/>
    <col min="5" max="5" width="17.140625" style="204" customWidth="1"/>
    <col min="6" max="6" width="7.28515625" style="204" customWidth="1"/>
    <col min="7" max="7" width="6.42578125" style="204" customWidth="1"/>
    <col min="8" max="8" width="6.140625" style="204" customWidth="1"/>
    <col min="9" max="9" width="13.28515625" style="204" customWidth="1"/>
    <col min="10" max="10" width="4" style="204" customWidth="1"/>
    <col min="11" max="11" width="13.42578125" style="204" customWidth="1"/>
    <col min="12" max="13" width="3.7109375" style="204" customWidth="1"/>
    <col min="14" max="14" width="4.28515625" style="204" customWidth="1"/>
    <col min="15" max="15" width="4.7109375" style="204" customWidth="1"/>
    <col min="16" max="16" width="3.85546875" style="204" customWidth="1"/>
    <col min="17" max="17" width="12.28515625" style="204" customWidth="1"/>
    <col min="18" max="18" width="4" style="204" customWidth="1"/>
    <col min="19" max="19" width="3.85546875" style="204" customWidth="1"/>
    <col min="20" max="20" width="4.28515625" style="204" customWidth="1"/>
    <col min="21" max="21" width="4.140625" style="204" customWidth="1"/>
    <col min="22" max="22" width="4" style="204" customWidth="1"/>
    <col min="23" max="23" width="11.42578125" style="204" customWidth="1"/>
    <col min="24" max="24" width="4" style="204" customWidth="1"/>
    <col min="25" max="27" width="4.140625" style="204" customWidth="1"/>
    <col min="28" max="28" width="3.7109375" style="204" customWidth="1"/>
    <col min="29" max="29" width="4.5703125" style="204" customWidth="1"/>
    <col min="30" max="30" width="4.140625" style="204" customWidth="1"/>
    <col min="31" max="31" width="3.7109375" style="204" customWidth="1"/>
    <col min="32" max="32" width="4.140625" style="204" customWidth="1"/>
    <col min="33" max="33" width="4.28515625" style="204" customWidth="1"/>
    <col min="34" max="34" width="9.140625" style="204"/>
  </cols>
  <sheetData>
    <row r="1" spans="1:61" ht="19.5" x14ac:dyDescent="0.3">
      <c r="A1" s="535" t="s">
        <v>697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</row>
    <row r="2" spans="1:61" x14ac:dyDescent="0.3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1:61" x14ac:dyDescent="0.3">
      <c r="A3" s="646" t="s">
        <v>1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646"/>
      <c r="T3" s="646"/>
      <c r="U3" s="646"/>
      <c r="V3" s="646"/>
      <c r="W3" s="646"/>
      <c r="X3" s="646"/>
      <c r="Y3" s="646"/>
      <c r="Z3" s="646"/>
      <c r="AA3" s="646"/>
      <c r="AB3" s="646"/>
      <c r="AC3" s="646"/>
      <c r="AD3" s="646"/>
      <c r="AE3" s="646"/>
      <c r="AF3" s="646"/>
    </row>
    <row r="4" spans="1:61" x14ac:dyDescent="0.3">
      <c r="A4" s="647" t="s">
        <v>2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7"/>
      <c r="AC4" s="647"/>
      <c r="AD4" s="647"/>
      <c r="AE4" s="647"/>
      <c r="AF4" s="647"/>
    </row>
    <row r="5" spans="1:61" x14ac:dyDescent="0.3">
      <c r="A5" s="51" t="s">
        <v>393</v>
      </c>
      <c r="B5" s="48"/>
      <c r="C5" s="48"/>
      <c r="D5" s="48"/>
      <c r="E5" s="48"/>
      <c r="F5" s="48"/>
      <c r="G5" s="48"/>
      <c r="H5" s="49"/>
      <c r="I5" s="60"/>
      <c r="J5" s="50"/>
      <c r="K5" s="48"/>
      <c r="L5" s="48"/>
      <c r="M5" s="48"/>
      <c r="N5" s="48"/>
      <c r="O5" s="60"/>
      <c r="P5" s="48"/>
      <c r="Q5" s="48"/>
      <c r="R5" s="48"/>
      <c r="S5" s="48"/>
      <c r="T5" s="48"/>
      <c r="U5" s="60"/>
      <c r="V5" s="48"/>
      <c r="W5" s="48"/>
      <c r="X5" s="48"/>
      <c r="Y5" s="48"/>
      <c r="Z5" s="48"/>
      <c r="AA5" s="60"/>
      <c r="AB5" s="48"/>
      <c r="AC5" s="48"/>
      <c r="AD5" s="48"/>
      <c r="AE5" s="48"/>
      <c r="AF5" s="48"/>
    </row>
    <row r="6" spans="1:61" s="198" customFormat="1" ht="15" customHeight="1" x14ac:dyDescent="0.3">
      <c r="A6" s="648" t="s">
        <v>3</v>
      </c>
      <c r="B6" s="650" t="s">
        <v>367</v>
      </c>
      <c r="C6" s="651"/>
      <c r="D6" s="652"/>
      <c r="E6" s="659" t="s">
        <v>356</v>
      </c>
      <c r="F6" s="659" t="s">
        <v>357</v>
      </c>
      <c r="G6" s="659" t="s">
        <v>358</v>
      </c>
      <c r="H6" s="659" t="s">
        <v>106</v>
      </c>
      <c r="I6" s="659" t="s">
        <v>359</v>
      </c>
      <c r="J6" s="663" t="s">
        <v>21</v>
      </c>
      <c r="K6" s="663"/>
      <c r="L6" s="663"/>
      <c r="M6" s="663"/>
      <c r="N6" s="663"/>
      <c r="O6" s="663"/>
      <c r="P6" s="663"/>
      <c r="Q6" s="663"/>
      <c r="R6" s="663"/>
      <c r="S6" s="663"/>
      <c r="T6" s="663"/>
      <c r="U6" s="663"/>
      <c r="V6" s="663"/>
      <c r="W6" s="663"/>
      <c r="X6" s="663"/>
      <c r="Y6" s="663"/>
      <c r="Z6" s="663"/>
      <c r="AA6" s="663"/>
      <c r="AB6" s="663"/>
      <c r="AC6" s="663"/>
      <c r="AD6" s="663"/>
      <c r="AE6" s="663"/>
      <c r="AF6" s="663"/>
      <c r="AG6" s="664"/>
      <c r="AH6" s="243"/>
    </row>
    <row r="7" spans="1:61" s="198" customFormat="1" x14ac:dyDescent="0.3">
      <c r="A7" s="649"/>
      <c r="B7" s="653"/>
      <c r="C7" s="654"/>
      <c r="D7" s="655"/>
      <c r="E7" s="660"/>
      <c r="F7" s="660"/>
      <c r="G7" s="660"/>
      <c r="H7" s="660"/>
      <c r="I7" s="660"/>
      <c r="J7" s="661" t="s">
        <v>9</v>
      </c>
      <c r="K7" s="661"/>
      <c r="L7" s="661" t="s">
        <v>10</v>
      </c>
      <c r="M7" s="661"/>
      <c r="N7" s="661" t="s">
        <v>11</v>
      </c>
      <c r="O7" s="661"/>
      <c r="P7" s="661" t="s">
        <v>12</v>
      </c>
      <c r="Q7" s="661"/>
      <c r="R7" s="661" t="s">
        <v>13</v>
      </c>
      <c r="S7" s="661"/>
      <c r="T7" s="661" t="s">
        <v>14</v>
      </c>
      <c r="U7" s="661"/>
      <c r="V7" s="661" t="s">
        <v>15</v>
      </c>
      <c r="W7" s="661"/>
      <c r="X7" s="661" t="s">
        <v>16</v>
      </c>
      <c r="Y7" s="661"/>
      <c r="Z7" s="661" t="s">
        <v>17</v>
      </c>
      <c r="AA7" s="661"/>
      <c r="AB7" s="661" t="s">
        <v>18</v>
      </c>
      <c r="AC7" s="661"/>
      <c r="AD7" s="661" t="s">
        <v>19</v>
      </c>
      <c r="AE7" s="661"/>
      <c r="AF7" s="661" t="s">
        <v>20</v>
      </c>
      <c r="AG7" s="662"/>
      <c r="AH7" s="243"/>
    </row>
    <row r="8" spans="1:61" s="199" customFormat="1" ht="27" x14ac:dyDescent="0.3">
      <c r="A8" s="649"/>
      <c r="B8" s="656"/>
      <c r="C8" s="657"/>
      <c r="D8" s="658"/>
      <c r="E8" s="660"/>
      <c r="F8" s="660"/>
      <c r="G8" s="660"/>
      <c r="H8" s="660"/>
      <c r="I8" s="660"/>
      <c r="J8" s="100" t="s">
        <v>7</v>
      </c>
      <c r="K8" s="101" t="s">
        <v>8</v>
      </c>
      <c r="L8" s="100" t="s">
        <v>7</v>
      </c>
      <c r="M8" s="100" t="s">
        <v>8</v>
      </c>
      <c r="N8" s="100" t="s">
        <v>7</v>
      </c>
      <c r="O8" s="100" t="s">
        <v>8</v>
      </c>
      <c r="P8" s="100" t="s">
        <v>7</v>
      </c>
      <c r="Q8" s="100" t="s">
        <v>8</v>
      </c>
      <c r="R8" s="100" t="s">
        <v>7</v>
      </c>
      <c r="S8" s="100" t="s">
        <v>8</v>
      </c>
      <c r="T8" s="100" t="s">
        <v>7</v>
      </c>
      <c r="U8" s="100" t="s">
        <v>8</v>
      </c>
      <c r="V8" s="100" t="s">
        <v>7</v>
      </c>
      <c r="W8" s="100" t="s">
        <v>8</v>
      </c>
      <c r="X8" s="100" t="s">
        <v>7</v>
      </c>
      <c r="Y8" s="100" t="s">
        <v>8</v>
      </c>
      <c r="Z8" s="100" t="s">
        <v>7</v>
      </c>
      <c r="AA8" s="100" t="s">
        <v>8</v>
      </c>
      <c r="AB8" s="100" t="s">
        <v>7</v>
      </c>
      <c r="AC8" s="100" t="s">
        <v>8</v>
      </c>
      <c r="AD8" s="100" t="s">
        <v>7</v>
      </c>
      <c r="AE8" s="100" t="s">
        <v>8</v>
      </c>
      <c r="AF8" s="100" t="s">
        <v>7</v>
      </c>
      <c r="AG8" s="102" t="s">
        <v>8</v>
      </c>
      <c r="AH8" s="244"/>
    </row>
    <row r="9" spans="1:61" x14ac:dyDescent="0.3">
      <c r="A9" s="205" t="s">
        <v>722</v>
      </c>
      <c r="B9" s="206"/>
      <c r="C9" s="207"/>
      <c r="D9" s="208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10"/>
    </row>
    <row r="10" spans="1:61" x14ac:dyDescent="0.3">
      <c r="A10" s="205"/>
      <c r="B10" s="211" t="s">
        <v>695</v>
      </c>
      <c r="C10" s="207"/>
      <c r="D10" s="208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10"/>
    </row>
    <row r="11" spans="1:61" s="118" customFormat="1" ht="51" customHeight="1" x14ac:dyDescent="0.25">
      <c r="A11" s="212"/>
      <c r="B11" s="213" t="s">
        <v>398</v>
      </c>
      <c r="C11" s="668" t="s">
        <v>605</v>
      </c>
      <c r="D11" s="669"/>
      <c r="E11" s="214" t="s">
        <v>409</v>
      </c>
      <c r="F11" s="215" t="s">
        <v>394</v>
      </c>
      <c r="G11" s="215">
        <v>1</v>
      </c>
      <c r="H11" s="215" t="s">
        <v>395</v>
      </c>
      <c r="I11" s="216">
        <v>1000000</v>
      </c>
      <c r="J11" s="215">
        <v>1</v>
      </c>
      <c r="K11" s="216">
        <v>1000000</v>
      </c>
      <c r="L11" s="215"/>
      <c r="M11" s="215"/>
      <c r="N11" s="215"/>
      <c r="O11" s="215"/>
      <c r="P11" s="215"/>
      <c r="Q11" s="216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7"/>
      <c r="AH11" s="218"/>
    </row>
    <row r="12" spans="1:61" x14ac:dyDescent="0.3">
      <c r="A12" s="219"/>
      <c r="B12" s="220" t="s">
        <v>399</v>
      </c>
      <c r="C12" s="221" t="s">
        <v>416</v>
      </c>
      <c r="D12" s="208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10"/>
    </row>
    <row r="13" spans="1:61" x14ac:dyDescent="0.3">
      <c r="A13" s="219"/>
      <c r="B13" s="206"/>
      <c r="C13" s="207" t="s">
        <v>397</v>
      </c>
      <c r="D13" s="208" t="s">
        <v>411</v>
      </c>
      <c r="E13" s="209"/>
      <c r="F13" s="209"/>
      <c r="G13" s="209"/>
      <c r="H13" s="209"/>
      <c r="I13" s="222">
        <v>20000</v>
      </c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10"/>
    </row>
    <row r="14" spans="1:61" x14ac:dyDescent="0.3">
      <c r="A14" s="219"/>
      <c r="B14" s="206"/>
      <c r="C14" s="207" t="s">
        <v>401</v>
      </c>
      <c r="D14" s="208" t="s">
        <v>403</v>
      </c>
      <c r="E14" s="209"/>
      <c r="F14" s="209"/>
      <c r="G14" s="209"/>
      <c r="H14" s="209"/>
      <c r="I14" s="222">
        <v>250000</v>
      </c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10"/>
    </row>
    <row r="15" spans="1:61" x14ac:dyDescent="0.3">
      <c r="A15" s="219"/>
      <c r="B15" s="206"/>
      <c r="C15" s="207" t="s">
        <v>404</v>
      </c>
      <c r="D15" s="208" t="s">
        <v>400</v>
      </c>
      <c r="E15" s="209"/>
      <c r="F15" s="209"/>
      <c r="G15" s="209"/>
      <c r="H15" s="209"/>
      <c r="I15" s="222">
        <v>80000</v>
      </c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10"/>
      <c r="AH15" s="223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</row>
    <row r="16" spans="1:61" x14ac:dyDescent="0.3">
      <c r="A16" s="219"/>
      <c r="B16" s="206"/>
      <c r="C16" s="207" t="s">
        <v>405</v>
      </c>
      <c r="D16" s="208" t="s">
        <v>402</v>
      </c>
      <c r="E16" s="209"/>
      <c r="F16" s="209"/>
      <c r="G16" s="209"/>
      <c r="H16" s="209"/>
      <c r="I16" s="222">
        <v>250000</v>
      </c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10"/>
      <c r="AH16" s="223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</row>
    <row r="17" spans="1:61" x14ac:dyDescent="0.3">
      <c r="A17" s="219"/>
      <c r="B17" s="206"/>
      <c r="C17" s="207" t="s">
        <v>407</v>
      </c>
      <c r="D17" s="208" t="s">
        <v>606</v>
      </c>
      <c r="E17" s="209"/>
      <c r="F17" s="209"/>
      <c r="G17" s="209"/>
      <c r="H17" s="209"/>
      <c r="I17" s="222">
        <v>250000</v>
      </c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10"/>
      <c r="AH17" s="223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</row>
    <row r="18" spans="1:61" x14ac:dyDescent="0.3">
      <c r="A18" s="219"/>
      <c r="B18" s="206"/>
      <c r="C18" s="207" t="s">
        <v>410</v>
      </c>
      <c r="D18" s="208" t="s">
        <v>408</v>
      </c>
      <c r="E18" s="209"/>
      <c r="F18" s="209"/>
      <c r="G18" s="209"/>
      <c r="H18" s="209"/>
      <c r="I18" s="222">
        <v>50000</v>
      </c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10"/>
      <c r="AH18" s="223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</row>
    <row r="19" spans="1:61" x14ac:dyDescent="0.3">
      <c r="A19" s="219"/>
      <c r="B19" s="206"/>
      <c r="C19" s="207" t="s">
        <v>412</v>
      </c>
      <c r="D19" s="208" t="s">
        <v>415</v>
      </c>
      <c r="E19" s="209"/>
      <c r="F19" s="209"/>
      <c r="G19" s="209"/>
      <c r="H19" s="209"/>
      <c r="I19" s="222">
        <v>50000</v>
      </c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10"/>
      <c r="AH19" s="223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</row>
    <row r="20" spans="1:61" x14ac:dyDescent="0.3">
      <c r="A20" s="224"/>
      <c r="B20" s="225"/>
      <c r="C20" s="226" t="s">
        <v>414</v>
      </c>
      <c r="D20" s="227" t="s">
        <v>413</v>
      </c>
      <c r="E20" s="228"/>
      <c r="F20" s="228"/>
      <c r="G20" s="228"/>
      <c r="H20" s="228"/>
      <c r="I20" s="229">
        <v>50000</v>
      </c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30"/>
      <c r="AH20" s="223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</row>
    <row r="21" spans="1:61" x14ac:dyDescent="0.3">
      <c r="A21" s="670" t="s">
        <v>417</v>
      </c>
      <c r="B21" s="671"/>
      <c r="C21" s="671"/>
      <c r="D21" s="671"/>
      <c r="E21" s="671"/>
      <c r="F21" s="671"/>
      <c r="G21" s="671"/>
      <c r="H21" s="672"/>
      <c r="I21" s="231">
        <f>SUM(I13:I20)</f>
        <v>1000000</v>
      </c>
      <c r="J21" s="232">
        <v>1</v>
      </c>
      <c r="K21" s="231">
        <v>1000000</v>
      </c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3"/>
      <c r="AH21" s="223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</row>
    <row r="22" spans="1:61" x14ac:dyDescent="0.3">
      <c r="A22" s="381"/>
      <c r="B22" s="382" t="s">
        <v>696</v>
      </c>
      <c r="C22" s="383"/>
      <c r="D22" s="384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385"/>
      <c r="AD22" s="385"/>
      <c r="AE22" s="385"/>
      <c r="AF22" s="385"/>
      <c r="AG22" s="386"/>
      <c r="AH22" s="223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</row>
    <row r="23" spans="1:61" ht="35.25" customHeight="1" x14ac:dyDescent="0.3">
      <c r="A23" s="212"/>
      <c r="B23" s="213" t="s">
        <v>398</v>
      </c>
      <c r="C23" s="668" t="s">
        <v>487</v>
      </c>
      <c r="D23" s="669"/>
      <c r="E23" s="214" t="s">
        <v>589</v>
      </c>
      <c r="F23" s="215" t="s">
        <v>394</v>
      </c>
      <c r="G23" s="215">
        <v>1</v>
      </c>
      <c r="H23" s="215" t="s">
        <v>434</v>
      </c>
      <c r="I23" s="216">
        <v>500000</v>
      </c>
      <c r="J23" s="215"/>
      <c r="K23" s="216"/>
      <c r="L23" s="215"/>
      <c r="M23" s="215"/>
      <c r="N23" s="215"/>
      <c r="O23" s="215"/>
      <c r="P23" s="215">
        <v>1</v>
      </c>
      <c r="Q23" s="216">
        <v>500000</v>
      </c>
      <c r="R23" s="209"/>
      <c r="S23" s="209"/>
      <c r="T23" s="209"/>
      <c r="U23" s="209"/>
      <c r="V23" s="215"/>
      <c r="W23" s="216"/>
      <c r="X23" s="209"/>
      <c r="Y23" s="209"/>
      <c r="Z23" s="209"/>
      <c r="AA23" s="209"/>
      <c r="AB23" s="209"/>
      <c r="AC23" s="209"/>
      <c r="AD23" s="209"/>
      <c r="AE23" s="209"/>
      <c r="AF23" s="209"/>
      <c r="AG23" s="210"/>
      <c r="AH23" s="223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</row>
    <row r="24" spans="1:61" x14ac:dyDescent="0.3">
      <c r="A24" s="219"/>
      <c r="B24" s="235" t="s">
        <v>399</v>
      </c>
      <c r="C24" s="208" t="s">
        <v>396</v>
      </c>
      <c r="D24" s="208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10"/>
      <c r="AH24" s="223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</row>
    <row r="25" spans="1:61" x14ac:dyDescent="0.3">
      <c r="A25" s="219"/>
      <c r="B25" s="206"/>
      <c r="C25" s="207" t="s">
        <v>397</v>
      </c>
      <c r="D25" s="208" t="s">
        <v>411</v>
      </c>
      <c r="E25" s="209"/>
      <c r="F25" s="209"/>
      <c r="G25" s="209"/>
      <c r="H25" s="209"/>
      <c r="I25" s="222">
        <v>10000</v>
      </c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10"/>
      <c r="AH25" s="223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</row>
    <row r="26" spans="1:61" x14ac:dyDescent="0.3">
      <c r="A26" s="219"/>
      <c r="B26" s="206"/>
      <c r="C26" s="207" t="s">
        <v>401</v>
      </c>
      <c r="D26" s="208" t="s">
        <v>403</v>
      </c>
      <c r="E26" s="209"/>
      <c r="F26" s="209"/>
      <c r="G26" s="209"/>
      <c r="H26" s="209"/>
      <c r="I26" s="222">
        <v>490000</v>
      </c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10"/>
      <c r="AH26" s="223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</row>
    <row r="27" spans="1:61" s="126" customFormat="1" x14ac:dyDescent="0.3">
      <c r="A27" s="670" t="s">
        <v>417</v>
      </c>
      <c r="B27" s="671"/>
      <c r="C27" s="671"/>
      <c r="D27" s="671"/>
      <c r="E27" s="671"/>
      <c r="F27" s="671"/>
      <c r="G27" s="671"/>
      <c r="H27" s="672"/>
      <c r="I27" s="231">
        <f>SUM(I25:I26)</f>
        <v>500000</v>
      </c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3"/>
      <c r="AH27" s="234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</row>
    <row r="28" spans="1:61" ht="4.5" customHeight="1" x14ac:dyDescent="0.3">
      <c r="A28" s="219"/>
      <c r="B28" s="206"/>
      <c r="C28" s="207"/>
      <c r="D28" s="208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10"/>
      <c r="AH28" s="223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</row>
    <row r="29" spans="1:61" ht="64.5" customHeight="1" x14ac:dyDescent="0.3">
      <c r="A29" s="219"/>
      <c r="B29" s="213" t="s">
        <v>418</v>
      </c>
      <c r="C29" s="668" t="s">
        <v>602</v>
      </c>
      <c r="D29" s="669"/>
      <c r="E29" s="214" t="s">
        <v>2</v>
      </c>
      <c r="F29" s="215" t="s">
        <v>568</v>
      </c>
      <c r="G29" s="215">
        <v>2</v>
      </c>
      <c r="H29" s="215" t="s">
        <v>434</v>
      </c>
      <c r="I29" s="216">
        <v>600000</v>
      </c>
      <c r="J29" s="215"/>
      <c r="K29" s="216">
        <v>0</v>
      </c>
      <c r="L29" s="209"/>
      <c r="M29" s="209"/>
      <c r="N29" s="209"/>
      <c r="O29" s="209"/>
      <c r="P29" s="283"/>
      <c r="Q29" s="216"/>
      <c r="R29" s="209"/>
      <c r="S29" s="209"/>
      <c r="T29" s="209"/>
      <c r="U29" s="209"/>
      <c r="V29" s="215">
        <v>1</v>
      </c>
      <c r="W29" s="216">
        <v>600000</v>
      </c>
      <c r="X29" s="209"/>
      <c r="Y29" s="209"/>
      <c r="Z29" s="209"/>
      <c r="AA29" s="209"/>
      <c r="AB29" s="209"/>
      <c r="AC29" s="209"/>
      <c r="AD29" s="209"/>
      <c r="AE29" s="209"/>
      <c r="AF29" s="209"/>
      <c r="AG29" s="210"/>
      <c r="AH29" s="223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</row>
    <row r="30" spans="1:61" x14ac:dyDescent="0.3">
      <c r="A30" s="219"/>
      <c r="B30" s="235" t="s">
        <v>399</v>
      </c>
      <c r="C30" s="208" t="s">
        <v>396</v>
      </c>
      <c r="D30" s="208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10"/>
      <c r="AH30" s="223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</row>
    <row r="31" spans="1:61" x14ac:dyDescent="0.3">
      <c r="A31" s="219"/>
      <c r="B31" s="206"/>
      <c r="C31" s="207" t="s">
        <v>397</v>
      </c>
      <c r="D31" s="208" t="s">
        <v>495</v>
      </c>
      <c r="E31" s="209"/>
      <c r="F31" s="209"/>
      <c r="G31" s="209"/>
      <c r="H31" s="209"/>
      <c r="I31" s="222">
        <v>400000</v>
      </c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10"/>
      <c r="AH31" s="223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</row>
    <row r="32" spans="1:61" x14ac:dyDescent="0.3">
      <c r="A32" s="219"/>
      <c r="B32" s="206"/>
      <c r="C32" s="207" t="s">
        <v>401</v>
      </c>
      <c r="D32" s="208" t="s">
        <v>419</v>
      </c>
      <c r="E32" s="209"/>
      <c r="F32" s="209"/>
      <c r="G32" s="209"/>
      <c r="H32" s="209"/>
      <c r="I32" s="222">
        <v>100000</v>
      </c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10"/>
      <c r="AH32" s="223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</row>
    <row r="33" spans="1:61" x14ac:dyDescent="0.3">
      <c r="A33" s="219"/>
      <c r="B33" s="206"/>
      <c r="C33" s="207" t="s">
        <v>404</v>
      </c>
      <c r="D33" s="208" t="s">
        <v>413</v>
      </c>
      <c r="E33" s="209"/>
      <c r="F33" s="209"/>
      <c r="G33" s="209"/>
      <c r="H33" s="209"/>
      <c r="I33" s="222">
        <v>100000</v>
      </c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10"/>
      <c r="AH33" s="223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</row>
    <row r="34" spans="1:61" x14ac:dyDescent="0.3">
      <c r="A34" s="219"/>
      <c r="B34" s="206"/>
      <c r="C34" s="207" t="s">
        <v>405</v>
      </c>
      <c r="D34" s="208" t="s">
        <v>415</v>
      </c>
      <c r="E34" s="209"/>
      <c r="F34" s="209"/>
      <c r="G34" s="209"/>
      <c r="H34" s="209"/>
      <c r="I34" s="222">
        <v>50000</v>
      </c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10"/>
      <c r="AH34" s="223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</row>
    <row r="35" spans="1:61" x14ac:dyDescent="0.3">
      <c r="A35" s="219"/>
      <c r="B35" s="206"/>
      <c r="C35" s="207" t="s">
        <v>407</v>
      </c>
      <c r="D35" s="208" t="s">
        <v>499</v>
      </c>
      <c r="E35" s="209"/>
      <c r="F35" s="209"/>
      <c r="G35" s="209"/>
      <c r="H35" s="209"/>
      <c r="I35" s="222">
        <v>50000</v>
      </c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10"/>
      <c r="AH35" s="223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</row>
    <row r="36" spans="1:61" x14ac:dyDescent="0.3">
      <c r="A36" s="219"/>
      <c r="B36" s="206"/>
      <c r="C36" s="207"/>
      <c r="D36" s="208"/>
      <c r="E36" s="209"/>
      <c r="F36" s="209"/>
      <c r="G36" s="209"/>
      <c r="H36" s="209"/>
      <c r="I36" s="222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10"/>
      <c r="AH36" s="223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</row>
    <row r="37" spans="1:61" s="126" customFormat="1" x14ac:dyDescent="0.3">
      <c r="A37" s="673" t="s">
        <v>417</v>
      </c>
      <c r="B37" s="674"/>
      <c r="C37" s="674"/>
      <c r="D37" s="674"/>
      <c r="E37" s="674"/>
      <c r="F37" s="674"/>
      <c r="G37" s="674"/>
      <c r="H37" s="675"/>
      <c r="I37" s="236">
        <f>SUM(I31:I36)</f>
        <v>700000</v>
      </c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8"/>
      <c r="AH37" s="234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</row>
    <row r="38" spans="1:61" s="126" customFormat="1" x14ac:dyDescent="0.3">
      <c r="A38" s="665" t="s">
        <v>723</v>
      </c>
      <c r="B38" s="666"/>
      <c r="C38" s="666"/>
      <c r="D38" s="666"/>
      <c r="E38" s="666"/>
      <c r="F38" s="666"/>
      <c r="G38" s="666"/>
      <c r="H38" s="667"/>
      <c r="I38" s="239">
        <f>+I29+I23+I11</f>
        <v>2100000</v>
      </c>
      <c r="J38" s="240">
        <v>1</v>
      </c>
      <c r="K38" s="241">
        <f>+K21</f>
        <v>1000000</v>
      </c>
      <c r="L38" s="240"/>
      <c r="M38" s="240"/>
      <c r="N38" s="240"/>
      <c r="O38" s="240"/>
      <c r="P38" s="240">
        <v>1</v>
      </c>
      <c r="Q38" s="241">
        <f>+Q29+Q23+Q11</f>
        <v>500000</v>
      </c>
      <c r="R38" s="240"/>
      <c r="S38" s="240"/>
      <c r="T38" s="240"/>
      <c r="U38" s="240"/>
      <c r="V38" s="240">
        <v>1</v>
      </c>
      <c r="W38" s="241">
        <v>500000</v>
      </c>
      <c r="X38" s="240"/>
      <c r="Y38" s="240"/>
      <c r="Z38" s="240"/>
      <c r="AA38" s="240"/>
      <c r="AB38" s="240"/>
      <c r="AC38" s="240"/>
      <c r="AD38" s="240"/>
      <c r="AE38" s="240"/>
      <c r="AF38" s="240"/>
      <c r="AG38" s="242"/>
      <c r="AH38" s="234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</row>
    <row r="39" spans="1:61" x14ac:dyDescent="0.3">
      <c r="B39" s="263"/>
      <c r="C39" s="263"/>
      <c r="D39" s="263"/>
      <c r="E39" s="263"/>
      <c r="F39" s="263"/>
      <c r="G39" s="265"/>
      <c r="H39" s="265"/>
      <c r="I39" s="267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3"/>
      <c r="Z39" s="263"/>
      <c r="AH39" s="223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196"/>
      <c r="BI39" s="196"/>
    </row>
    <row r="40" spans="1:61" x14ac:dyDescent="0.3">
      <c r="B40" s="263"/>
      <c r="C40" s="263"/>
      <c r="D40" s="263"/>
      <c r="E40" s="263"/>
      <c r="F40" s="263"/>
      <c r="G40" s="265"/>
      <c r="H40" s="265"/>
      <c r="I40" s="267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3"/>
      <c r="Z40" s="263"/>
      <c r="AH40" s="223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</row>
    <row r="41" spans="1:61" x14ac:dyDescent="0.3">
      <c r="B41" s="263"/>
      <c r="C41" s="263"/>
      <c r="D41" s="263"/>
      <c r="E41" s="263"/>
      <c r="F41" s="263"/>
      <c r="G41" s="265"/>
      <c r="H41" s="265"/>
      <c r="I41" s="267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3"/>
      <c r="Z41" s="263"/>
      <c r="AH41" s="223"/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6"/>
      <c r="BC41" s="196"/>
      <c r="BD41" s="196"/>
      <c r="BE41" s="196"/>
      <c r="BF41" s="196"/>
      <c r="BG41" s="196"/>
      <c r="BH41" s="196"/>
      <c r="BI41" s="196"/>
    </row>
    <row r="42" spans="1:61" ht="20.25" x14ac:dyDescent="0.55000000000000004">
      <c r="B42" s="263"/>
      <c r="C42" s="263"/>
      <c r="D42" s="603"/>
      <c r="E42" s="603"/>
      <c r="F42" s="263"/>
      <c r="G42" s="265"/>
      <c r="H42" s="265"/>
      <c r="I42" s="267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608"/>
      <c r="U42" s="608"/>
      <c r="V42" s="608"/>
      <c r="W42" s="608"/>
      <c r="X42" s="608"/>
      <c r="Y42" s="608"/>
      <c r="Z42" s="608"/>
      <c r="AA42" s="608"/>
      <c r="AB42" s="608"/>
    </row>
    <row r="43" spans="1:61" x14ac:dyDescent="0.3">
      <c r="B43" s="263"/>
      <c r="C43" s="263"/>
      <c r="D43" s="604"/>
      <c r="E43" s="604"/>
      <c r="F43" s="263"/>
      <c r="G43" s="265"/>
      <c r="H43" s="265"/>
      <c r="I43" s="267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602"/>
      <c r="U43" s="602"/>
      <c r="V43" s="602"/>
      <c r="W43" s="602"/>
      <c r="X43" s="602"/>
      <c r="Y43" s="602"/>
      <c r="Z43" s="602"/>
      <c r="AA43" s="602"/>
      <c r="AB43" s="602"/>
    </row>
    <row r="44" spans="1:61" x14ac:dyDescent="0.3">
      <c r="B44" s="48"/>
      <c r="C44" s="48"/>
      <c r="D44" s="48"/>
      <c r="E44" s="48"/>
      <c r="F44" s="48"/>
      <c r="G44" s="60"/>
      <c r="H44" s="60"/>
      <c r="I44" s="5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</row>
  </sheetData>
  <mergeCells count="34">
    <mergeCell ref="V7:W7"/>
    <mergeCell ref="X7:Y7"/>
    <mergeCell ref="J7:K7"/>
    <mergeCell ref="N7:O7"/>
    <mergeCell ref="P7:Q7"/>
    <mergeCell ref="R7:S7"/>
    <mergeCell ref="T7:U7"/>
    <mergeCell ref="C29:D29"/>
    <mergeCell ref="A27:H27"/>
    <mergeCell ref="A37:H37"/>
    <mergeCell ref="C11:D11"/>
    <mergeCell ref="C23:D23"/>
    <mergeCell ref="A21:H21"/>
    <mergeCell ref="D43:E43"/>
    <mergeCell ref="A38:H38"/>
    <mergeCell ref="D42:E42"/>
    <mergeCell ref="T42:AB42"/>
    <mergeCell ref="T43:AB43"/>
    <mergeCell ref="A1:AF1"/>
    <mergeCell ref="A3:AF3"/>
    <mergeCell ref="A4:AF4"/>
    <mergeCell ref="A6:A8"/>
    <mergeCell ref="B6:D8"/>
    <mergeCell ref="E6:E8"/>
    <mergeCell ref="F6:F8"/>
    <mergeCell ref="G6:G8"/>
    <mergeCell ref="H6:H8"/>
    <mergeCell ref="AD7:AE7"/>
    <mergeCell ref="AF7:AG7"/>
    <mergeCell ref="L7:M7"/>
    <mergeCell ref="Z7:AA7"/>
    <mergeCell ref="AB7:AC7"/>
    <mergeCell ref="I6:I8"/>
    <mergeCell ref="J6:AG6"/>
  </mergeCells>
  <pageMargins left="0.72" right="0.23" top="0.19" bottom="0.23" header="0.25" footer="0.21"/>
  <pageSetup paperSize="5" scale="70" orientation="landscape" horizontalDpi="0" verticalDpi="0" r:id="rId1"/>
  <headerFooter>
    <oddHeader>&amp;L&amp;"-,Bold Italic"&amp;10PPMP 2017- ANNEX 5
Office of the Municipal Engineer</oddHeader>
    <oddFooter>&amp;CPage &amp;P
(PPMP - OME - ANNEX  5)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workbookViewId="0">
      <selection activeCell="F13" sqref="F13"/>
    </sheetView>
  </sheetViews>
  <sheetFormatPr defaultRowHeight="15" x14ac:dyDescent="0.25"/>
  <cols>
    <col min="1" max="1" width="4.140625" style="48" customWidth="1"/>
    <col min="2" max="2" width="3.28515625" style="48" customWidth="1"/>
    <col min="3" max="3" width="18.85546875" style="48" customWidth="1"/>
    <col min="4" max="4" width="5.140625" style="48" customWidth="1"/>
    <col min="5" max="5" width="3.7109375" style="48" customWidth="1"/>
    <col min="6" max="6" width="8.42578125" style="60" customWidth="1"/>
    <col min="7" max="7" width="10.5703125" style="60" customWidth="1"/>
    <col min="8" max="8" width="6" style="166" customWidth="1"/>
    <col min="9" max="9" width="8.28515625" style="60" customWidth="1"/>
    <col min="10" max="10" width="5.28515625" style="166" customWidth="1"/>
    <col min="11" max="11" width="6.140625" style="48" customWidth="1"/>
    <col min="12" max="12" width="6.28515625" style="48" customWidth="1"/>
    <col min="13" max="13" width="6.140625" style="48" customWidth="1"/>
    <col min="14" max="14" width="5.85546875" style="162" customWidth="1"/>
    <col min="15" max="15" width="8.85546875" style="60" customWidth="1"/>
    <col min="16" max="16" width="4.42578125" style="48" customWidth="1"/>
    <col min="17" max="17" width="5.5703125" style="60" customWidth="1"/>
    <col min="18" max="18" width="5" style="48" customWidth="1"/>
    <col min="19" max="19" width="6.5703125" style="48" customWidth="1"/>
    <col min="20" max="20" width="4.5703125" style="48" customWidth="1"/>
    <col min="21" max="21" width="10" style="60" customWidth="1"/>
    <col min="22" max="22" width="4.5703125" style="48" customWidth="1"/>
    <col min="23" max="23" width="6.7109375" style="48" customWidth="1"/>
    <col min="24" max="24" width="4.42578125" style="48" customWidth="1"/>
    <col min="25" max="25" width="6.7109375" style="48" customWidth="1"/>
    <col min="26" max="26" width="6" style="172" customWidth="1"/>
    <col min="27" max="27" width="11.5703125" style="60" customWidth="1"/>
    <col min="28" max="28" width="4.28515625" style="48" customWidth="1"/>
    <col min="29" max="29" width="5.140625" style="48" customWidth="1"/>
    <col min="30" max="30" width="5.42578125" style="48" customWidth="1"/>
    <col min="31" max="31" width="7.28515625" style="48" customWidth="1"/>
    <col min="32" max="32" width="33.7109375" style="48" customWidth="1"/>
    <col min="33" max="33" width="12.85546875" customWidth="1"/>
  </cols>
  <sheetData>
    <row r="1" spans="1:32" ht="15.75" x14ac:dyDescent="0.25">
      <c r="A1" s="585" t="s">
        <v>702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  <c r="AC1" s="585"/>
      <c r="AD1" s="585"/>
      <c r="AE1" s="585"/>
    </row>
    <row r="2" spans="1:32" x14ac:dyDescent="0.25">
      <c r="A2" s="633" t="s">
        <v>1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  <c r="AC2" s="633"/>
      <c r="AD2" s="633"/>
      <c r="AE2" s="633"/>
    </row>
    <row r="3" spans="1:32" x14ac:dyDescent="0.25">
      <c r="A3" s="634" t="s">
        <v>2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</row>
    <row r="4" spans="1:32" s="48" customFormat="1" ht="13.5" x14ac:dyDescent="0.25">
      <c r="A4" s="51" t="s">
        <v>22</v>
      </c>
      <c r="F4" s="60"/>
      <c r="H4" s="162"/>
      <c r="I4" s="60"/>
      <c r="J4" s="200"/>
      <c r="N4" s="166"/>
      <c r="O4" s="60"/>
      <c r="Q4" s="60"/>
      <c r="U4" s="60"/>
      <c r="Z4" s="168"/>
      <c r="AA4" s="60"/>
    </row>
    <row r="5" spans="1:32" s="48" customFormat="1" ht="13.5" x14ac:dyDescent="0.25">
      <c r="A5" s="593" t="s">
        <v>4</v>
      </c>
      <c r="B5" s="594"/>
      <c r="C5" s="594"/>
      <c r="D5" s="594" t="s">
        <v>5</v>
      </c>
      <c r="E5" s="599" t="s">
        <v>106</v>
      </c>
      <c r="F5" s="676" t="s">
        <v>359</v>
      </c>
      <c r="G5" s="554" t="s">
        <v>6</v>
      </c>
      <c r="H5" s="594" t="s">
        <v>21</v>
      </c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4"/>
      <c r="AA5" s="594"/>
      <c r="AB5" s="594"/>
      <c r="AC5" s="594"/>
      <c r="AD5" s="594"/>
      <c r="AE5" s="598"/>
    </row>
    <row r="6" spans="1:32" s="48" customFormat="1" ht="13.5" x14ac:dyDescent="0.25">
      <c r="A6" s="591"/>
      <c r="B6" s="589"/>
      <c r="C6" s="589"/>
      <c r="D6" s="589"/>
      <c r="E6" s="600"/>
      <c r="F6" s="677"/>
      <c r="G6" s="557"/>
      <c r="H6" s="591" t="s">
        <v>9</v>
      </c>
      <c r="I6" s="589"/>
      <c r="J6" s="589" t="s">
        <v>10</v>
      </c>
      <c r="K6" s="589"/>
      <c r="L6" s="589" t="s">
        <v>11</v>
      </c>
      <c r="M6" s="592"/>
      <c r="N6" s="588" t="s">
        <v>12</v>
      </c>
      <c r="O6" s="589"/>
      <c r="P6" s="589" t="s">
        <v>13</v>
      </c>
      <c r="Q6" s="589"/>
      <c r="R6" s="589" t="s">
        <v>14</v>
      </c>
      <c r="S6" s="592"/>
      <c r="T6" s="588" t="s">
        <v>15</v>
      </c>
      <c r="U6" s="589"/>
      <c r="V6" s="589" t="s">
        <v>16</v>
      </c>
      <c r="W6" s="589"/>
      <c r="X6" s="589" t="s">
        <v>17</v>
      </c>
      <c r="Y6" s="590"/>
      <c r="Z6" s="591" t="s">
        <v>18</v>
      </c>
      <c r="AA6" s="589"/>
      <c r="AB6" s="589" t="s">
        <v>19</v>
      </c>
      <c r="AC6" s="589"/>
      <c r="AD6" s="589" t="s">
        <v>20</v>
      </c>
      <c r="AE6" s="592"/>
    </row>
    <row r="7" spans="1:32" s="48" customFormat="1" ht="18" customHeight="1" x14ac:dyDescent="0.25">
      <c r="A7" s="591"/>
      <c r="B7" s="589"/>
      <c r="C7" s="589"/>
      <c r="D7" s="589"/>
      <c r="E7" s="638"/>
      <c r="F7" s="678"/>
      <c r="G7" s="557"/>
      <c r="H7" s="163" t="s">
        <v>7</v>
      </c>
      <c r="I7" s="35" t="s">
        <v>8</v>
      </c>
      <c r="J7" s="201" t="s">
        <v>7</v>
      </c>
      <c r="K7" s="84" t="s">
        <v>8</v>
      </c>
      <c r="L7" s="84" t="s">
        <v>7</v>
      </c>
      <c r="M7" s="82" t="s">
        <v>8</v>
      </c>
      <c r="N7" s="350" t="s">
        <v>7</v>
      </c>
      <c r="O7" s="70" t="s">
        <v>8</v>
      </c>
      <c r="P7" s="84" t="s">
        <v>7</v>
      </c>
      <c r="Q7" s="70" t="s">
        <v>8</v>
      </c>
      <c r="R7" s="84" t="s">
        <v>7</v>
      </c>
      <c r="S7" s="82" t="s">
        <v>8</v>
      </c>
      <c r="T7" s="81" t="s">
        <v>7</v>
      </c>
      <c r="U7" s="70" t="s">
        <v>8</v>
      </c>
      <c r="V7" s="84" t="s">
        <v>7</v>
      </c>
      <c r="W7" s="84" t="s">
        <v>8</v>
      </c>
      <c r="X7" s="84" t="s">
        <v>7</v>
      </c>
      <c r="Y7" s="83" t="s">
        <v>8</v>
      </c>
      <c r="Z7" s="173" t="s">
        <v>7</v>
      </c>
      <c r="AA7" s="70" t="s">
        <v>8</v>
      </c>
      <c r="AB7" s="84" t="s">
        <v>7</v>
      </c>
      <c r="AC7" s="84" t="s">
        <v>8</v>
      </c>
      <c r="AD7" s="84" t="s">
        <v>7</v>
      </c>
      <c r="AE7" s="82" t="s">
        <v>8</v>
      </c>
    </row>
    <row r="8" spans="1:32" s="48" customFormat="1" ht="15" customHeight="1" x14ac:dyDescent="0.25">
      <c r="A8" s="52" t="s">
        <v>680</v>
      </c>
      <c r="B8" s="37"/>
      <c r="C8" s="37"/>
      <c r="D8" s="36"/>
      <c r="E8" s="10"/>
      <c r="F8" s="41"/>
      <c r="G8" s="41"/>
      <c r="H8" s="164"/>
      <c r="I8" s="38"/>
      <c r="J8" s="185"/>
      <c r="K8" s="36"/>
      <c r="L8" s="36"/>
      <c r="M8" s="11"/>
      <c r="N8" s="167"/>
      <c r="O8" s="38"/>
      <c r="P8" s="36"/>
      <c r="Q8" s="38"/>
      <c r="R8" s="36"/>
      <c r="S8" s="11"/>
      <c r="T8" s="45"/>
      <c r="U8" s="38"/>
      <c r="V8" s="36"/>
      <c r="W8" s="36"/>
      <c r="X8" s="36"/>
      <c r="Y8" s="10"/>
      <c r="Z8" s="171"/>
      <c r="AA8" s="38"/>
      <c r="AB8" s="36"/>
      <c r="AC8" s="36"/>
      <c r="AD8" s="36"/>
      <c r="AE8" s="11"/>
    </row>
    <row r="9" spans="1:32" s="48" customFormat="1" ht="15" customHeight="1" x14ac:dyDescent="0.25">
      <c r="A9" s="52"/>
      <c r="B9" s="36"/>
      <c r="C9" s="36"/>
      <c r="D9" s="36"/>
      <c r="E9" s="10"/>
      <c r="F9" s="41"/>
      <c r="G9" s="41"/>
      <c r="H9" s="164"/>
      <c r="I9" s="38"/>
      <c r="J9" s="185"/>
      <c r="K9" s="36"/>
      <c r="L9" s="36"/>
      <c r="M9" s="294"/>
      <c r="N9" s="167"/>
      <c r="O9" s="38"/>
      <c r="P9" s="36"/>
      <c r="Q9" s="38"/>
      <c r="R9" s="36"/>
      <c r="S9" s="11"/>
      <c r="T9" s="45"/>
      <c r="U9" s="38"/>
      <c r="V9" s="36"/>
      <c r="W9" s="36"/>
      <c r="X9" s="36"/>
      <c r="Y9" s="295"/>
      <c r="Z9" s="171"/>
      <c r="AA9" s="38"/>
      <c r="AB9" s="36"/>
      <c r="AC9" s="36"/>
      <c r="AD9" s="36"/>
      <c r="AE9" s="11"/>
    </row>
    <row r="10" spans="1:32" s="48" customFormat="1" ht="15" customHeight="1" x14ac:dyDescent="0.25">
      <c r="A10" s="52"/>
      <c r="B10" s="36">
        <v>1</v>
      </c>
      <c r="C10" s="36" t="s">
        <v>435</v>
      </c>
      <c r="D10" s="36">
        <v>1</v>
      </c>
      <c r="E10" s="10" t="s">
        <v>395</v>
      </c>
      <c r="F10" s="41">
        <v>2500</v>
      </c>
      <c r="G10" s="41">
        <f>+D10*F10</f>
        <v>2500</v>
      </c>
      <c r="H10" s="164"/>
      <c r="I10" s="38">
        <f>+H10*F10</f>
        <v>0</v>
      </c>
      <c r="J10" s="185"/>
      <c r="K10" s="36"/>
      <c r="L10" s="36"/>
      <c r="M10" s="66"/>
      <c r="N10" s="167">
        <v>1</v>
      </c>
      <c r="O10" s="38">
        <f>+N10*F10</f>
        <v>2500</v>
      </c>
      <c r="P10" s="36"/>
      <c r="Q10" s="38"/>
      <c r="R10" s="36"/>
      <c r="S10" s="11"/>
      <c r="T10" s="45"/>
      <c r="U10" s="38">
        <f>+T10*F10</f>
        <v>0</v>
      </c>
      <c r="V10" s="36"/>
      <c r="W10" s="36"/>
      <c r="X10" s="36"/>
      <c r="Y10" s="41"/>
      <c r="Z10" s="171">
        <f>+D10-H10-N10-T10</f>
        <v>0</v>
      </c>
      <c r="AA10" s="38">
        <f>+G10-I10-O10-U10</f>
        <v>0</v>
      </c>
      <c r="AB10" s="36"/>
      <c r="AC10" s="36"/>
      <c r="AD10" s="36"/>
      <c r="AE10" s="11"/>
      <c r="AF10" s="61">
        <f>+I10+O10+U10+AA10</f>
        <v>2500</v>
      </c>
    </row>
    <row r="11" spans="1:32" s="48" customFormat="1" ht="15" customHeight="1" x14ac:dyDescent="0.25">
      <c r="A11" s="52"/>
      <c r="B11" s="36">
        <v>2</v>
      </c>
      <c r="C11" s="36" t="s">
        <v>581</v>
      </c>
      <c r="D11" s="36">
        <v>2</v>
      </c>
      <c r="E11" s="10" t="s">
        <v>420</v>
      </c>
      <c r="F11" s="41">
        <v>2500</v>
      </c>
      <c r="G11" s="41">
        <f>+D11*F11</f>
        <v>5000</v>
      </c>
      <c r="H11" s="164"/>
      <c r="I11" s="38">
        <f t="shared" ref="I11:I13" si="0">+H11*F11</f>
        <v>0</v>
      </c>
      <c r="J11" s="185"/>
      <c r="K11" s="36"/>
      <c r="L11" s="36"/>
      <c r="M11" s="11"/>
      <c r="N11" s="167"/>
      <c r="O11" s="38">
        <f t="shared" ref="O11:O12" si="1">+N11*F11</f>
        <v>0</v>
      </c>
      <c r="P11" s="36"/>
      <c r="Q11" s="38"/>
      <c r="R11" s="36"/>
      <c r="S11" s="11"/>
      <c r="T11" s="45">
        <v>2</v>
      </c>
      <c r="U11" s="38">
        <f t="shared" ref="U11:U13" si="2">+T11*F11</f>
        <v>5000</v>
      </c>
      <c r="V11" s="36"/>
      <c r="W11" s="36"/>
      <c r="X11" s="36"/>
      <c r="Y11" s="41"/>
      <c r="Z11" s="171">
        <f t="shared" ref="Z11:Z13" si="3">+D11-H11-N11-T11</f>
        <v>0</v>
      </c>
      <c r="AA11" s="38">
        <f>+G11-I11-O11-U11</f>
        <v>0</v>
      </c>
      <c r="AB11" s="36"/>
      <c r="AC11" s="36"/>
      <c r="AD11" s="36"/>
      <c r="AE11" s="11"/>
      <c r="AF11" s="61">
        <f t="shared" ref="AF11:AF14" si="4">+I11+O11+U11+AA11</f>
        <v>5000</v>
      </c>
    </row>
    <row r="12" spans="1:32" s="48" customFormat="1" ht="15" customHeight="1" x14ac:dyDescent="0.25">
      <c r="A12" s="54"/>
      <c r="B12" s="36">
        <v>3</v>
      </c>
      <c r="C12" s="36" t="s">
        <v>436</v>
      </c>
      <c r="D12" s="36">
        <v>3</v>
      </c>
      <c r="E12" s="10" t="s">
        <v>395</v>
      </c>
      <c r="F12" s="41">
        <v>7500</v>
      </c>
      <c r="G12" s="41">
        <f>+D12*F12</f>
        <v>22500</v>
      </c>
      <c r="H12" s="164">
        <v>1</v>
      </c>
      <c r="I12" s="38">
        <f t="shared" si="0"/>
        <v>7500</v>
      </c>
      <c r="J12" s="185"/>
      <c r="K12" s="36"/>
      <c r="L12" s="36"/>
      <c r="M12" s="11"/>
      <c r="N12" s="167">
        <v>1</v>
      </c>
      <c r="O12" s="38">
        <f t="shared" si="1"/>
        <v>7500</v>
      </c>
      <c r="P12" s="36"/>
      <c r="Q12" s="38"/>
      <c r="R12" s="36"/>
      <c r="S12" s="147"/>
      <c r="T12" s="45"/>
      <c r="U12" s="38">
        <f t="shared" si="2"/>
        <v>0</v>
      </c>
      <c r="V12" s="36"/>
      <c r="W12" s="145"/>
      <c r="X12" s="36"/>
      <c r="Y12" s="10"/>
      <c r="Z12" s="171">
        <f t="shared" si="3"/>
        <v>1</v>
      </c>
      <c r="AA12" s="38">
        <f t="shared" ref="AA12:AA13" si="5">+G12-I12-O12-U12</f>
        <v>7500</v>
      </c>
      <c r="AB12" s="36"/>
      <c r="AC12" s="36"/>
      <c r="AD12" s="36"/>
      <c r="AE12" s="11"/>
      <c r="AF12" s="61">
        <f t="shared" si="4"/>
        <v>22500</v>
      </c>
    </row>
    <row r="13" spans="1:32" s="48" customFormat="1" ht="15" customHeight="1" x14ac:dyDescent="0.25">
      <c r="A13" s="55"/>
      <c r="B13" s="56">
        <v>4</v>
      </c>
      <c r="C13" s="56" t="s">
        <v>437</v>
      </c>
      <c r="D13" s="56">
        <v>2</v>
      </c>
      <c r="E13" s="13" t="s">
        <v>395</v>
      </c>
      <c r="F13" s="57">
        <v>5000</v>
      </c>
      <c r="G13" s="57">
        <f>+D13*F13</f>
        <v>10000</v>
      </c>
      <c r="H13" s="256">
        <v>1</v>
      </c>
      <c r="I13" s="38">
        <f t="shared" si="0"/>
        <v>5000</v>
      </c>
      <c r="J13" s="202"/>
      <c r="K13" s="58"/>
      <c r="L13" s="56"/>
      <c r="M13" s="14"/>
      <c r="N13" s="305"/>
      <c r="O13" s="38">
        <f>+N13*F13</f>
        <v>0</v>
      </c>
      <c r="P13" s="56"/>
      <c r="Q13" s="58"/>
      <c r="R13" s="56"/>
      <c r="S13" s="14"/>
      <c r="T13" s="135"/>
      <c r="U13" s="38">
        <f t="shared" si="2"/>
        <v>0</v>
      </c>
      <c r="V13" s="56"/>
      <c r="W13" s="307"/>
      <c r="X13" s="56"/>
      <c r="Y13" s="13"/>
      <c r="Z13" s="171">
        <f t="shared" si="3"/>
        <v>1</v>
      </c>
      <c r="AA13" s="38">
        <f t="shared" si="5"/>
        <v>5000</v>
      </c>
      <c r="AB13" s="56"/>
      <c r="AC13" s="58"/>
      <c r="AD13" s="56"/>
      <c r="AE13" s="14"/>
      <c r="AF13" s="61">
        <f t="shared" si="4"/>
        <v>10000</v>
      </c>
    </row>
    <row r="14" spans="1:32" s="48" customFormat="1" ht="15" customHeight="1" x14ac:dyDescent="0.25">
      <c r="A14" s="630" t="s">
        <v>724</v>
      </c>
      <c r="B14" s="631"/>
      <c r="C14" s="632"/>
      <c r="D14" s="139"/>
      <c r="E14" s="140"/>
      <c r="F14" s="141"/>
      <c r="G14" s="141">
        <f>SUM(G10:G13)</f>
        <v>40000</v>
      </c>
      <c r="H14" s="165"/>
      <c r="I14" s="143">
        <f>SUM(I9:I13)</f>
        <v>12500</v>
      </c>
      <c r="J14" s="203"/>
      <c r="K14" s="143"/>
      <c r="L14" s="139"/>
      <c r="M14" s="144"/>
      <c r="N14" s="351"/>
      <c r="O14" s="143">
        <f>SUM(O10:O13)</f>
        <v>10000</v>
      </c>
      <c r="P14" s="139"/>
      <c r="Q14" s="143"/>
      <c r="R14" s="139"/>
      <c r="S14" s="148"/>
      <c r="T14" s="308">
        <f>SUM(T11:T13)</f>
        <v>2</v>
      </c>
      <c r="U14" s="143">
        <f>SUM(U11:U13)</f>
        <v>5000</v>
      </c>
      <c r="V14" s="139"/>
      <c r="W14" s="149"/>
      <c r="X14" s="139"/>
      <c r="Y14" s="146"/>
      <c r="Z14" s="174">
        <f>SUM(Z10:Z13)</f>
        <v>2</v>
      </c>
      <c r="AA14" s="143">
        <f>SUM(AA10:AA13)</f>
        <v>12500</v>
      </c>
      <c r="AB14" s="139"/>
      <c r="AC14" s="143"/>
      <c r="AD14" s="139"/>
      <c r="AE14" s="144"/>
      <c r="AF14" s="61">
        <f t="shared" si="4"/>
        <v>40000</v>
      </c>
    </row>
    <row r="15" spans="1:32" x14ac:dyDescent="0.25">
      <c r="AF15" s="61">
        <f t="shared" ref="AF15:AF25" si="6">+AE15+AC15+AA15+Y15+W15+U15+S15+Q15+O15+M15+K15+I15</f>
        <v>0</v>
      </c>
    </row>
    <row r="16" spans="1:32" x14ac:dyDescent="0.25">
      <c r="AF16" s="61">
        <f t="shared" si="6"/>
        <v>0</v>
      </c>
    </row>
    <row r="17" spans="32:32" x14ac:dyDescent="0.25">
      <c r="AF17" s="61">
        <f t="shared" si="6"/>
        <v>0</v>
      </c>
    </row>
    <row r="18" spans="32:32" x14ac:dyDescent="0.25">
      <c r="AF18" s="61">
        <f t="shared" si="6"/>
        <v>0</v>
      </c>
    </row>
    <row r="19" spans="32:32" x14ac:dyDescent="0.25">
      <c r="AF19" s="61">
        <f t="shared" si="6"/>
        <v>0</v>
      </c>
    </row>
    <row r="20" spans="32:32" x14ac:dyDescent="0.25">
      <c r="AF20" s="61">
        <f t="shared" si="6"/>
        <v>0</v>
      </c>
    </row>
    <row r="21" spans="32:32" x14ac:dyDescent="0.25">
      <c r="AF21" s="61">
        <f t="shared" si="6"/>
        <v>0</v>
      </c>
    </row>
    <row r="22" spans="32:32" x14ac:dyDescent="0.25">
      <c r="AF22" s="61">
        <f t="shared" si="6"/>
        <v>0</v>
      </c>
    </row>
    <row r="23" spans="32:32" x14ac:dyDescent="0.25">
      <c r="AF23" s="61">
        <f t="shared" si="6"/>
        <v>0</v>
      </c>
    </row>
    <row r="24" spans="32:32" x14ac:dyDescent="0.25">
      <c r="AF24" s="61">
        <f t="shared" si="6"/>
        <v>0</v>
      </c>
    </row>
    <row r="25" spans="32:32" x14ac:dyDescent="0.25">
      <c r="AF25" s="61">
        <f t="shared" si="6"/>
        <v>0</v>
      </c>
    </row>
  </sheetData>
  <mergeCells count="22">
    <mergeCell ref="T6:U6"/>
    <mergeCell ref="A14:C14"/>
    <mergeCell ref="L6:M6"/>
    <mergeCell ref="N6:O6"/>
    <mergeCell ref="P6:Q6"/>
    <mergeCell ref="R6:S6"/>
    <mergeCell ref="A1:AE1"/>
    <mergeCell ref="A2:AE2"/>
    <mergeCell ref="A3:AE3"/>
    <mergeCell ref="A5:C7"/>
    <mergeCell ref="D5:D7"/>
    <mergeCell ref="E5:E7"/>
    <mergeCell ref="F5:F7"/>
    <mergeCell ref="G5:G7"/>
    <mergeCell ref="H5:AE5"/>
    <mergeCell ref="H6:I6"/>
    <mergeCell ref="V6:W6"/>
    <mergeCell ref="X6:Y6"/>
    <mergeCell ref="Z6:AA6"/>
    <mergeCell ref="AB6:AC6"/>
    <mergeCell ref="AD6:AE6"/>
    <mergeCell ref="J6:K6"/>
  </mergeCells>
  <pageMargins left="0.19" right="0.23" top="0.28000000000000003" bottom="0.21" header="0.19" footer="0.19"/>
  <pageSetup paperSize="5" scale="75" orientation="landscape" horizontalDpi="0" verticalDpi="0" r:id="rId1"/>
  <headerFooter>
    <oddHeader>&amp;L&amp;"-,Bold Italic"&amp;9PPMP 2017- ANNEX 6
Office of the Municipal Engineer</oddHeader>
    <oddFooter>&amp;Cpage &amp;P
(PPMP - OME -  ANNEX 6)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view="pageBreakPreview" zoomScaleNormal="100" zoomScaleSheetLayoutView="100" workbookViewId="0">
      <selection activeCell="I18" sqref="I18"/>
    </sheetView>
  </sheetViews>
  <sheetFormatPr defaultRowHeight="15" x14ac:dyDescent="0.25"/>
  <cols>
    <col min="1" max="1" width="4.140625" style="48" customWidth="1"/>
    <col min="2" max="2" width="3.7109375" style="48" customWidth="1"/>
    <col min="3" max="3" width="21.5703125" style="48" customWidth="1"/>
    <col min="4" max="4" width="5.140625" style="48" customWidth="1"/>
    <col min="5" max="5" width="3.7109375" style="48" customWidth="1"/>
    <col min="6" max="6" width="8.42578125" style="60" customWidth="1"/>
    <col min="7" max="7" width="10.5703125" style="60" customWidth="1"/>
    <col min="8" max="8" width="6" style="166" customWidth="1"/>
    <col min="9" max="9" width="11.5703125" style="60" customWidth="1"/>
    <col min="10" max="10" width="5.28515625" style="166" customWidth="1"/>
    <col min="11" max="11" width="5.140625" style="48" customWidth="1"/>
    <col min="12" max="12" width="5" style="48" customWidth="1"/>
    <col min="13" max="13" width="6.140625" style="48" customWidth="1"/>
    <col min="14" max="14" width="5.85546875" style="162" customWidth="1"/>
    <col min="15" max="15" width="11.5703125" style="60" customWidth="1"/>
    <col min="16" max="16" width="4.42578125" style="48" customWidth="1"/>
    <col min="17" max="17" width="5.28515625" style="60" customWidth="1"/>
    <col min="18" max="18" width="5" style="48" customWidth="1"/>
    <col min="19" max="19" width="6.140625" style="48" customWidth="1"/>
    <col min="20" max="20" width="4.5703125" style="48" customWidth="1"/>
    <col min="21" max="21" width="9.5703125" style="60" customWidth="1"/>
    <col min="22" max="22" width="4.5703125" style="48" customWidth="1"/>
    <col min="23" max="23" width="5.42578125" style="48" customWidth="1"/>
    <col min="24" max="24" width="4.42578125" style="48" customWidth="1"/>
    <col min="25" max="25" width="4.85546875" style="48" customWidth="1"/>
    <col min="26" max="26" width="6" style="172" customWidth="1"/>
    <col min="27" max="27" width="10.28515625" style="60" customWidth="1"/>
    <col min="28" max="28" width="4.28515625" style="48" customWidth="1"/>
    <col min="29" max="30" width="5.42578125" style="48" customWidth="1"/>
    <col min="31" max="31" width="6.42578125" style="48" customWidth="1"/>
    <col min="32" max="32" width="27.85546875" style="48" customWidth="1"/>
    <col min="33" max="33" width="16.85546875" customWidth="1"/>
  </cols>
  <sheetData>
    <row r="1" spans="1:33" ht="15.75" x14ac:dyDescent="0.25">
      <c r="A1" s="585" t="s">
        <v>709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  <c r="AC1" s="585"/>
      <c r="AD1" s="585"/>
      <c r="AE1" s="585"/>
    </row>
    <row r="2" spans="1:33" x14ac:dyDescent="0.25">
      <c r="A2" s="633" t="s">
        <v>1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  <c r="AC2" s="633"/>
      <c r="AD2" s="633"/>
      <c r="AE2" s="633"/>
    </row>
    <row r="3" spans="1:33" x14ac:dyDescent="0.25">
      <c r="A3" s="634" t="s">
        <v>2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</row>
    <row r="4" spans="1:33" s="48" customFormat="1" ht="13.5" x14ac:dyDescent="0.25">
      <c r="A4" s="51" t="s">
        <v>22</v>
      </c>
      <c r="F4" s="60"/>
      <c r="H4" s="162"/>
      <c r="I4" s="60"/>
      <c r="J4" s="200"/>
      <c r="N4" s="166"/>
      <c r="O4" s="60"/>
      <c r="Q4" s="60"/>
      <c r="U4" s="60"/>
      <c r="Z4" s="168"/>
      <c r="AA4" s="60"/>
    </row>
    <row r="5" spans="1:33" s="48" customFormat="1" ht="13.5" x14ac:dyDescent="0.25">
      <c r="A5" s="593" t="s">
        <v>4</v>
      </c>
      <c r="B5" s="594"/>
      <c r="C5" s="594"/>
      <c r="D5" s="594" t="s">
        <v>5</v>
      </c>
      <c r="E5" s="599" t="s">
        <v>106</v>
      </c>
      <c r="F5" s="676" t="s">
        <v>359</v>
      </c>
      <c r="G5" s="554" t="s">
        <v>6</v>
      </c>
      <c r="H5" s="594" t="s">
        <v>21</v>
      </c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4"/>
      <c r="AA5" s="594"/>
      <c r="AB5" s="594"/>
      <c r="AC5" s="594"/>
      <c r="AD5" s="594"/>
      <c r="AE5" s="598"/>
    </row>
    <row r="6" spans="1:33" s="48" customFormat="1" ht="13.5" x14ac:dyDescent="0.25">
      <c r="A6" s="591"/>
      <c r="B6" s="589"/>
      <c r="C6" s="589"/>
      <c r="D6" s="589"/>
      <c r="E6" s="600"/>
      <c r="F6" s="677"/>
      <c r="G6" s="557"/>
      <c r="H6" s="591" t="s">
        <v>9</v>
      </c>
      <c r="I6" s="589"/>
      <c r="J6" s="589" t="s">
        <v>10</v>
      </c>
      <c r="K6" s="589"/>
      <c r="L6" s="589" t="s">
        <v>11</v>
      </c>
      <c r="M6" s="592"/>
      <c r="N6" s="588" t="s">
        <v>12</v>
      </c>
      <c r="O6" s="589"/>
      <c r="P6" s="589" t="s">
        <v>13</v>
      </c>
      <c r="Q6" s="589"/>
      <c r="R6" s="589" t="s">
        <v>14</v>
      </c>
      <c r="S6" s="592"/>
      <c r="T6" s="588" t="s">
        <v>15</v>
      </c>
      <c r="U6" s="589"/>
      <c r="V6" s="589" t="s">
        <v>16</v>
      </c>
      <c r="W6" s="589"/>
      <c r="X6" s="589" t="s">
        <v>17</v>
      </c>
      <c r="Y6" s="590"/>
      <c r="Z6" s="591" t="s">
        <v>18</v>
      </c>
      <c r="AA6" s="589"/>
      <c r="AB6" s="589" t="s">
        <v>19</v>
      </c>
      <c r="AC6" s="589"/>
      <c r="AD6" s="589" t="s">
        <v>20</v>
      </c>
      <c r="AE6" s="592"/>
    </row>
    <row r="7" spans="1:33" s="48" customFormat="1" ht="18" customHeight="1" x14ac:dyDescent="0.25">
      <c r="A7" s="591"/>
      <c r="B7" s="589"/>
      <c r="C7" s="589"/>
      <c r="D7" s="589"/>
      <c r="E7" s="638"/>
      <c r="F7" s="678"/>
      <c r="G7" s="557"/>
      <c r="H7" s="163" t="s">
        <v>7</v>
      </c>
      <c r="I7" s="35" t="s">
        <v>8</v>
      </c>
      <c r="J7" s="201" t="s">
        <v>7</v>
      </c>
      <c r="K7" s="300" t="s">
        <v>8</v>
      </c>
      <c r="L7" s="300" t="s">
        <v>7</v>
      </c>
      <c r="M7" s="302" t="s">
        <v>8</v>
      </c>
      <c r="N7" s="350" t="s">
        <v>7</v>
      </c>
      <c r="O7" s="70" t="s">
        <v>8</v>
      </c>
      <c r="P7" s="300" t="s">
        <v>7</v>
      </c>
      <c r="Q7" s="70" t="s">
        <v>8</v>
      </c>
      <c r="R7" s="300" t="s">
        <v>7</v>
      </c>
      <c r="S7" s="302" t="s">
        <v>8</v>
      </c>
      <c r="T7" s="299" t="s">
        <v>7</v>
      </c>
      <c r="U7" s="70" t="s">
        <v>8</v>
      </c>
      <c r="V7" s="300" t="s">
        <v>7</v>
      </c>
      <c r="W7" s="300" t="s">
        <v>8</v>
      </c>
      <c r="X7" s="300" t="s">
        <v>7</v>
      </c>
      <c r="Y7" s="301" t="s">
        <v>8</v>
      </c>
      <c r="Z7" s="173" t="s">
        <v>7</v>
      </c>
      <c r="AA7" s="70" t="s">
        <v>8</v>
      </c>
      <c r="AB7" s="300" t="s">
        <v>7</v>
      </c>
      <c r="AC7" s="300" t="s">
        <v>8</v>
      </c>
      <c r="AD7" s="300" t="s">
        <v>7</v>
      </c>
      <c r="AE7" s="302" t="s">
        <v>8</v>
      </c>
    </row>
    <row r="8" spans="1:33" s="48" customFormat="1" ht="15.75" x14ac:dyDescent="0.25">
      <c r="A8" s="122" t="s">
        <v>726</v>
      </c>
      <c r="B8" s="37"/>
      <c r="C8" s="37"/>
      <c r="D8" s="36"/>
      <c r="E8" s="10"/>
      <c r="F8" s="41"/>
      <c r="G8" s="41"/>
      <c r="H8" s="164"/>
      <c r="I8" s="38"/>
      <c r="J8" s="185"/>
      <c r="K8" s="36"/>
      <c r="L8" s="36"/>
      <c r="M8" s="11"/>
      <c r="N8" s="167"/>
      <c r="O8" s="38"/>
      <c r="P8" s="36"/>
      <c r="Q8" s="38"/>
      <c r="R8" s="36"/>
      <c r="S8" s="11"/>
      <c r="T8" s="9"/>
      <c r="U8" s="38"/>
      <c r="V8" s="36"/>
      <c r="W8" s="36"/>
      <c r="X8" s="36"/>
      <c r="Y8" s="10"/>
      <c r="Z8" s="171"/>
      <c r="AA8" s="38"/>
      <c r="AB8" s="36"/>
      <c r="AC8" s="36"/>
      <c r="AD8" s="36"/>
      <c r="AE8" s="11"/>
      <c r="AF8" s="61">
        <f t="shared" ref="AF8:AF9" si="0">+I8+O8+U8+AA8</f>
        <v>0</v>
      </c>
    </row>
    <row r="9" spans="1:33" s="48" customFormat="1" ht="13.5" x14ac:dyDescent="0.25">
      <c r="A9" s="54"/>
      <c r="B9" s="36">
        <v>1</v>
      </c>
      <c r="C9" s="36" t="s">
        <v>597</v>
      </c>
      <c r="D9" s="36">
        <v>4</v>
      </c>
      <c r="E9" s="10" t="s">
        <v>428</v>
      </c>
      <c r="F9" s="41">
        <f>+G9/D9</f>
        <v>125000</v>
      </c>
      <c r="G9" s="153">
        <v>500000</v>
      </c>
      <c r="H9" s="164">
        <v>1</v>
      </c>
      <c r="I9" s="38">
        <f t="shared" ref="I9" si="1">+H9*F9</f>
        <v>125000</v>
      </c>
      <c r="J9" s="185"/>
      <c r="K9" s="36"/>
      <c r="L9" s="36"/>
      <c r="M9" s="66"/>
      <c r="N9" s="167">
        <v>1</v>
      </c>
      <c r="O9" s="38">
        <f t="shared" ref="O9" si="2">+N9*F9</f>
        <v>125000</v>
      </c>
      <c r="P9" s="36"/>
      <c r="Q9" s="38"/>
      <c r="R9" s="36"/>
      <c r="S9" s="11"/>
      <c r="T9" s="167">
        <v>1</v>
      </c>
      <c r="U9" s="38">
        <f t="shared" ref="U9" si="3">+T9*F9</f>
        <v>125000</v>
      </c>
      <c r="V9" s="36"/>
      <c r="W9" s="36"/>
      <c r="X9" s="36"/>
      <c r="Y9" s="41"/>
      <c r="Z9" s="171">
        <f t="shared" ref="Z9" si="4">+D9-H9-N9-T9</f>
        <v>1</v>
      </c>
      <c r="AA9" s="38">
        <f t="shared" ref="AA9" si="5">+G9-I9-O9-U9</f>
        <v>125000</v>
      </c>
      <c r="AB9" s="36"/>
      <c r="AC9" s="36"/>
      <c r="AD9" s="36"/>
      <c r="AE9" s="11"/>
      <c r="AF9" s="61">
        <f t="shared" si="0"/>
        <v>500000</v>
      </c>
    </row>
    <row r="10" spans="1:33" s="51" customFormat="1" ht="15" customHeight="1" x14ac:dyDescent="0.25">
      <c r="A10" s="630" t="s">
        <v>699</v>
      </c>
      <c r="B10" s="631"/>
      <c r="C10" s="632"/>
      <c r="D10" s="354"/>
      <c r="E10" s="355"/>
      <c r="F10" s="356"/>
      <c r="G10" s="356">
        <f>SUM(G9:G9)</f>
        <v>500000</v>
      </c>
      <c r="H10" s="357">
        <v>1</v>
      </c>
      <c r="I10" s="358">
        <f>SUM(I9:I9)</f>
        <v>125000</v>
      </c>
      <c r="J10" s="359"/>
      <c r="K10" s="358"/>
      <c r="L10" s="354"/>
      <c r="M10" s="358"/>
      <c r="N10" s="357">
        <v>1</v>
      </c>
      <c r="O10" s="358">
        <f>SUM(O9:O9)</f>
        <v>125000</v>
      </c>
      <c r="P10" s="359"/>
      <c r="Q10" s="358">
        <f>SUM(Q8:Q9)</f>
        <v>0</v>
      </c>
      <c r="R10" s="354">
        <v>1</v>
      </c>
      <c r="S10" s="358">
        <f>SUM(S8:S9)</f>
        <v>0</v>
      </c>
      <c r="T10" s="357">
        <v>1</v>
      </c>
      <c r="U10" s="358">
        <f>SUM(U8:U9)</f>
        <v>125000</v>
      </c>
      <c r="V10" s="359"/>
      <c r="W10" s="358"/>
      <c r="X10" s="354"/>
      <c r="Y10" s="358"/>
      <c r="Z10" s="357">
        <v>1</v>
      </c>
      <c r="AA10" s="358">
        <f>SUM(AA9:AA9)</f>
        <v>125000</v>
      </c>
      <c r="AB10" s="359"/>
      <c r="AC10" s="358"/>
      <c r="AD10" s="354"/>
      <c r="AE10" s="358"/>
      <c r="AF10" s="361">
        <f>SUM(AF9:AF9)</f>
        <v>500000</v>
      </c>
      <c r="AG10" s="361">
        <f>+I10+O10+U10+AA10</f>
        <v>500000</v>
      </c>
    </row>
    <row r="11" spans="1:33" x14ac:dyDescent="0.25">
      <c r="A11" s="257"/>
      <c r="B11" s="257"/>
      <c r="C11" s="257"/>
      <c r="D11" s="257"/>
      <c r="E11" s="257"/>
      <c r="F11" s="562"/>
      <c r="G11" s="562"/>
      <c r="H11" s="285"/>
      <c r="I11" s="258"/>
      <c r="J11" s="259"/>
      <c r="K11" s="258"/>
      <c r="L11" s="258"/>
      <c r="M11" s="258"/>
      <c r="N11" s="259"/>
      <c r="O11" s="258"/>
      <c r="P11" s="258"/>
      <c r="Q11" s="258"/>
      <c r="R11" s="258"/>
      <c r="S11" s="258"/>
      <c r="T11" s="562"/>
      <c r="U11" s="562"/>
      <c r="V11" s="258"/>
      <c r="W11" s="258"/>
      <c r="X11" s="257"/>
      <c r="Y11"/>
      <c r="AF11" s="61">
        <f>+AE11+AC11+AA11+Y11+W11+T11+S11+Q11+O11+M11+K11+I11</f>
        <v>0</v>
      </c>
    </row>
    <row r="12" spans="1:33" ht="16.5" x14ac:dyDescent="0.35">
      <c r="A12" s="257"/>
      <c r="B12" s="680"/>
      <c r="C12" s="635"/>
      <c r="D12" s="635"/>
      <c r="E12" s="257"/>
      <c r="F12" s="258"/>
      <c r="G12" s="273"/>
      <c r="H12" s="564"/>
      <c r="I12" s="564"/>
      <c r="J12" s="259"/>
      <c r="K12" s="258"/>
      <c r="L12" s="258"/>
      <c r="M12" s="258"/>
      <c r="N12" s="259"/>
      <c r="O12" s="258"/>
      <c r="P12" s="258"/>
      <c r="Q12" s="258"/>
      <c r="R12" s="258"/>
      <c r="X12" s="274"/>
      <c r="Y12" s="584"/>
      <c r="Z12" s="584"/>
      <c r="AA12" s="584"/>
      <c r="AB12" s="584"/>
      <c r="AC12" s="584"/>
      <c r="AF12" s="61"/>
    </row>
    <row r="13" spans="1:33" x14ac:dyDescent="0.25">
      <c r="A13" s="257"/>
      <c r="B13" s="679"/>
      <c r="C13" s="636"/>
      <c r="D13" s="636"/>
      <c r="E13" s="257"/>
      <c r="F13" s="258"/>
      <c r="G13" s="258"/>
      <c r="H13" s="285"/>
      <c r="I13" s="258"/>
      <c r="J13" s="259"/>
      <c r="K13" s="563"/>
      <c r="L13" s="563"/>
      <c r="M13" s="563"/>
      <c r="N13" s="259"/>
      <c r="O13" s="258"/>
      <c r="P13" s="258"/>
      <c r="Q13" s="258"/>
      <c r="R13" s="258"/>
      <c r="X13" s="275"/>
      <c r="Y13" s="563"/>
      <c r="Z13" s="563"/>
      <c r="AA13" s="563"/>
      <c r="AB13" s="563"/>
      <c r="AC13" s="563"/>
      <c r="AF13" s="61"/>
    </row>
    <row r="14" spans="1:33" x14ac:dyDescent="0.25">
      <c r="AF14" s="61"/>
    </row>
    <row r="15" spans="1:33" x14ac:dyDescent="0.25">
      <c r="AF15" s="61"/>
    </row>
    <row r="16" spans="1:33" x14ac:dyDescent="0.25">
      <c r="AF16" s="61"/>
    </row>
    <row r="17" spans="32:32" x14ac:dyDescent="0.25">
      <c r="AF17" s="61"/>
    </row>
    <row r="18" spans="32:32" x14ac:dyDescent="0.25">
      <c r="AF18" s="61"/>
    </row>
    <row r="19" spans="32:32" x14ac:dyDescent="0.25">
      <c r="AF19" s="61"/>
    </row>
    <row r="20" spans="32:32" x14ac:dyDescent="0.25">
      <c r="AF20" s="61"/>
    </row>
    <row r="21" spans="32:32" x14ac:dyDescent="0.25">
      <c r="AF21" s="61"/>
    </row>
    <row r="22" spans="32:32" x14ac:dyDescent="0.25">
      <c r="AF22" s="61"/>
    </row>
    <row r="23" spans="32:32" x14ac:dyDescent="0.25">
      <c r="AF23" s="61"/>
    </row>
    <row r="24" spans="32:32" x14ac:dyDescent="0.25">
      <c r="AF24" s="61"/>
    </row>
    <row r="25" spans="32:32" x14ac:dyDescent="0.25">
      <c r="AF25" s="61"/>
    </row>
    <row r="26" spans="32:32" x14ac:dyDescent="0.25">
      <c r="AF26" s="61"/>
    </row>
    <row r="27" spans="32:32" x14ac:dyDescent="0.25">
      <c r="AF27" s="61"/>
    </row>
    <row r="28" spans="32:32" x14ac:dyDescent="0.25">
      <c r="AF28" s="61"/>
    </row>
    <row r="29" spans="32:32" x14ac:dyDescent="0.25">
      <c r="AF29" s="61"/>
    </row>
    <row r="30" spans="32:32" x14ac:dyDescent="0.25">
      <c r="AF30" s="61"/>
    </row>
    <row r="31" spans="32:32" x14ac:dyDescent="0.25">
      <c r="AF31" s="61"/>
    </row>
    <row r="32" spans="32:32" x14ac:dyDescent="0.25">
      <c r="AF32" s="61"/>
    </row>
    <row r="33" spans="32:32" x14ac:dyDescent="0.25">
      <c r="AF33" s="61"/>
    </row>
    <row r="34" spans="32:32" x14ac:dyDescent="0.25">
      <c r="AF34" s="61"/>
    </row>
    <row r="35" spans="32:32" x14ac:dyDescent="0.25">
      <c r="AF35" s="61"/>
    </row>
    <row r="36" spans="32:32" x14ac:dyDescent="0.25">
      <c r="AF36" s="61"/>
    </row>
    <row r="37" spans="32:32" x14ac:dyDescent="0.25">
      <c r="AF37" s="61"/>
    </row>
    <row r="38" spans="32:32" x14ac:dyDescent="0.25">
      <c r="AF38" s="61"/>
    </row>
    <row r="39" spans="32:32" x14ac:dyDescent="0.25">
      <c r="AF39" s="61"/>
    </row>
    <row r="40" spans="32:32" x14ac:dyDescent="0.25">
      <c r="AF40" s="61"/>
    </row>
    <row r="41" spans="32:32" x14ac:dyDescent="0.25">
      <c r="AF41" s="61"/>
    </row>
    <row r="42" spans="32:32" x14ac:dyDescent="0.25">
      <c r="AF42" s="61"/>
    </row>
    <row r="43" spans="32:32" x14ac:dyDescent="0.25">
      <c r="AF43" s="61"/>
    </row>
    <row r="44" spans="32:32" x14ac:dyDescent="0.25">
      <c r="AF44" s="61"/>
    </row>
    <row r="45" spans="32:32" x14ac:dyDescent="0.25">
      <c r="AF45" s="61"/>
    </row>
    <row r="46" spans="32:32" x14ac:dyDescent="0.25">
      <c r="AF46" s="61"/>
    </row>
    <row r="47" spans="32:32" x14ac:dyDescent="0.25">
      <c r="AF47" s="61"/>
    </row>
    <row r="48" spans="32:32" x14ac:dyDescent="0.25">
      <c r="AF48" s="61"/>
    </row>
    <row r="49" spans="32:32" x14ac:dyDescent="0.25">
      <c r="AF49" s="61"/>
    </row>
    <row r="50" spans="32:32" x14ac:dyDescent="0.25">
      <c r="AF50" s="61"/>
    </row>
    <row r="51" spans="32:32" x14ac:dyDescent="0.25">
      <c r="AF51" s="61"/>
    </row>
    <row r="52" spans="32:32" x14ac:dyDescent="0.25">
      <c r="AF52" s="61"/>
    </row>
    <row r="53" spans="32:32" x14ac:dyDescent="0.25">
      <c r="AF53" s="61"/>
    </row>
    <row r="54" spans="32:32" x14ac:dyDescent="0.25">
      <c r="AF54" s="61"/>
    </row>
    <row r="55" spans="32:32" x14ac:dyDescent="0.25">
      <c r="AF55" s="61"/>
    </row>
  </sheetData>
  <mergeCells count="30">
    <mergeCell ref="A1:AE1"/>
    <mergeCell ref="A2:AE2"/>
    <mergeCell ref="A3:AE3"/>
    <mergeCell ref="A5:C7"/>
    <mergeCell ref="D5:D7"/>
    <mergeCell ref="E5:E7"/>
    <mergeCell ref="F5:F7"/>
    <mergeCell ref="G5:G7"/>
    <mergeCell ref="H5:AE5"/>
    <mergeCell ref="H6:I6"/>
    <mergeCell ref="AB6:AC6"/>
    <mergeCell ref="AD6:AE6"/>
    <mergeCell ref="J6:K6"/>
    <mergeCell ref="L6:M6"/>
    <mergeCell ref="N6:O6"/>
    <mergeCell ref="P6:Q6"/>
    <mergeCell ref="F11:G11"/>
    <mergeCell ref="V6:W6"/>
    <mergeCell ref="T11:U11"/>
    <mergeCell ref="Y12:AC12"/>
    <mergeCell ref="B13:D13"/>
    <mergeCell ref="K13:M13"/>
    <mergeCell ref="Y13:AC13"/>
    <mergeCell ref="H12:I12"/>
    <mergeCell ref="B12:D12"/>
    <mergeCell ref="X6:Y6"/>
    <mergeCell ref="Z6:AA6"/>
    <mergeCell ref="R6:S6"/>
    <mergeCell ref="T6:U6"/>
    <mergeCell ref="A10:C10"/>
  </mergeCells>
  <pageMargins left="0.19" right="0.23" top="0.28000000000000003" bottom="0.21" header="0.19" footer="0.19"/>
  <pageSetup paperSize="5" scale="75" orientation="landscape" horizontalDpi="0" verticalDpi="0" r:id="rId1"/>
  <headerFooter>
    <oddHeader>&amp;L&amp;"-,Bold Italic"&amp;9PPMP 2017 - ANNEX 8
Office of the Municipal Engineer</oddHeader>
    <oddFooter>&amp;Cpage &amp;P
(PPMP - OME -  ANNEX 7)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9"/>
  <sheetViews>
    <sheetView view="pageBreakPreview" topLeftCell="A7" zoomScaleNormal="100" zoomScaleSheetLayoutView="100" workbookViewId="0">
      <selection activeCell="H238" sqref="H238"/>
    </sheetView>
  </sheetViews>
  <sheetFormatPr defaultRowHeight="15" x14ac:dyDescent="0.25"/>
  <cols>
    <col min="1" max="1" width="4.140625" style="48" customWidth="1"/>
    <col min="2" max="2" width="3.7109375" style="48" customWidth="1"/>
    <col min="3" max="3" width="21.5703125" style="48" customWidth="1"/>
    <col min="4" max="4" width="5.140625" style="48" customWidth="1"/>
    <col min="5" max="5" width="3.7109375" style="48" customWidth="1"/>
    <col min="6" max="6" width="8.42578125" style="60" customWidth="1"/>
    <col min="7" max="7" width="10.5703125" style="60" customWidth="1"/>
    <col min="8" max="8" width="6" style="166" customWidth="1"/>
    <col min="9" max="9" width="11.5703125" style="60" customWidth="1"/>
    <col min="10" max="10" width="5.28515625" style="166" customWidth="1"/>
    <col min="11" max="11" width="6.140625" style="48" customWidth="1"/>
    <col min="12" max="12" width="6.28515625" style="48" customWidth="1"/>
    <col min="13" max="13" width="6.140625" style="48" customWidth="1"/>
    <col min="14" max="14" width="5.85546875" style="162" customWidth="1"/>
    <col min="15" max="15" width="11.5703125" style="60" customWidth="1"/>
    <col min="16" max="16" width="4.42578125" style="48" customWidth="1"/>
    <col min="17" max="17" width="7.28515625" style="60" customWidth="1"/>
    <col min="18" max="18" width="5" style="48" customWidth="1"/>
    <col min="19" max="19" width="6.140625" style="48" customWidth="1"/>
    <col min="20" max="20" width="4.5703125" style="48" customWidth="1"/>
    <col min="21" max="21" width="10" style="60" customWidth="1"/>
    <col min="22" max="22" width="4.5703125" style="48" customWidth="1"/>
    <col min="23" max="23" width="7.140625" style="48" customWidth="1"/>
    <col min="24" max="24" width="4.42578125" style="48" customWidth="1"/>
    <col min="25" max="25" width="6.85546875" style="48" customWidth="1"/>
    <col min="26" max="26" width="6" style="172" customWidth="1"/>
    <col min="27" max="27" width="11.5703125" style="60" customWidth="1"/>
    <col min="28" max="28" width="4.28515625" style="48" customWidth="1"/>
    <col min="29" max="29" width="6.85546875" style="48" customWidth="1"/>
    <col min="30" max="30" width="5.42578125" style="48" customWidth="1"/>
    <col min="31" max="31" width="7.28515625" style="48" customWidth="1"/>
    <col min="32" max="32" width="18.85546875" style="48" customWidth="1"/>
    <col min="33" max="33" width="16.85546875" customWidth="1"/>
  </cols>
  <sheetData>
    <row r="1" spans="1:32" ht="15.75" x14ac:dyDescent="0.25">
      <c r="A1" s="585" t="s">
        <v>681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  <c r="AC1" s="585"/>
      <c r="AD1" s="585"/>
      <c r="AE1" s="585"/>
    </row>
    <row r="2" spans="1:32" x14ac:dyDescent="0.25">
      <c r="A2" s="633" t="s">
        <v>1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  <c r="AC2" s="633"/>
      <c r="AD2" s="633"/>
      <c r="AE2" s="633"/>
    </row>
    <row r="3" spans="1:32" x14ac:dyDescent="0.25">
      <c r="A3" s="634" t="s">
        <v>2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</row>
    <row r="4" spans="1:32" s="48" customFormat="1" ht="13.5" x14ac:dyDescent="0.25">
      <c r="A4" s="51" t="s">
        <v>22</v>
      </c>
      <c r="F4" s="60"/>
      <c r="H4" s="162"/>
      <c r="I4" s="60"/>
      <c r="J4" s="200"/>
      <c r="N4" s="166"/>
      <c r="O4" s="60"/>
      <c r="Q4" s="60"/>
      <c r="U4" s="60"/>
      <c r="Z4" s="168"/>
      <c r="AA4" s="60"/>
    </row>
    <row r="5" spans="1:32" s="48" customFormat="1" ht="13.5" x14ac:dyDescent="0.25">
      <c r="A5" s="593" t="s">
        <v>4</v>
      </c>
      <c r="B5" s="594"/>
      <c r="C5" s="594"/>
      <c r="D5" s="594" t="s">
        <v>5</v>
      </c>
      <c r="E5" s="599" t="s">
        <v>106</v>
      </c>
      <c r="F5" s="676" t="s">
        <v>359</v>
      </c>
      <c r="G5" s="554" t="s">
        <v>6</v>
      </c>
      <c r="H5" s="594" t="s">
        <v>21</v>
      </c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4"/>
      <c r="AA5" s="594"/>
      <c r="AB5" s="594"/>
      <c r="AC5" s="594"/>
      <c r="AD5" s="594"/>
      <c r="AE5" s="598"/>
    </row>
    <row r="6" spans="1:32" s="48" customFormat="1" ht="13.5" x14ac:dyDescent="0.25">
      <c r="A6" s="591"/>
      <c r="B6" s="589"/>
      <c r="C6" s="589"/>
      <c r="D6" s="589"/>
      <c r="E6" s="600"/>
      <c r="F6" s="677"/>
      <c r="G6" s="557"/>
      <c r="H6" s="591" t="s">
        <v>9</v>
      </c>
      <c r="I6" s="589"/>
      <c r="J6" s="589" t="s">
        <v>10</v>
      </c>
      <c r="K6" s="589"/>
      <c r="L6" s="589" t="s">
        <v>11</v>
      </c>
      <c r="M6" s="592"/>
      <c r="N6" s="588" t="s">
        <v>12</v>
      </c>
      <c r="O6" s="589"/>
      <c r="P6" s="589" t="s">
        <v>13</v>
      </c>
      <c r="Q6" s="589"/>
      <c r="R6" s="589" t="s">
        <v>14</v>
      </c>
      <c r="S6" s="592"/>
      <c r="T6" s="588" t="s">
        <v>15</v>
      </c>
      <c r="U6" s="589"/>
      <c r="V6" s="589" t="s">
        <v>16</v>
      </c>
      <c r="W6" s="589"/>
      <c r="X6" s="589" t="s">
        <v>17</v>
      </c>
      <c r="Y6" s="590"/>
      <c r="Z6" s="591" t="s">
        <v>18</v>
      </c>
      <c r="AA6" s="589"/>
      <c r="AB6" s="589" t="s">
        <v>19</v>
      </c>
      <c r="AC6" s="589"/>
      <c r="AD6" s="589" t="s">
        <v>20</v>
      </c>
      <c r="AE6" s="592"/>
    </row>
    <row r="7" spans="1:32" s="48" customFormat="1" ht="18" customHeight="1" x14ac:dyDescent="0.25">
      <c r="A7" s="591"/>
      <c r="B7" s="589"/>
      <c r="C7" s="589"/>
      <c r="D7" s="589"/>
      <c r="E7" s="638"/>
      <c r="F7" s="678"/>
      <c r="G7" s="557"/>
      <c r="H7" s="163" t="s">
        <v>7</v>
      </c>
      <c r="I7" s="35" t="s">
        <v>8</v>
      </c>
      <c r="J7" s="201" t="s">
        <v>7</v>
      </c>
      <c r="K7" s="406" t="s">
        <v>8</v>
      </c>
      <c r="L7" s="406" t="s">
        <v>7</v>
      </c>
      <c r="M7" s="407" t="s">
        <v>8</v>
      </c>
      <c r="N7" s="350" t="s">
        <v>7</v>
      </c>
      <c r="O7" s="70" t="s">
        <v>8</v>
      </c>
      <c r="P7" s="406" t="s">
        <v>7</v>
      </c>
      <c r="Q7" s="70" t="s">
        <v>8</v>
      </c>
      <c r="R7" s="406" t="s">
        <v>7</v>
      </c>
      <c r="S7" s="407" t="s">
        <v>8</v>
      </c>
      <c r="T7" s="408" t="s">
        <v>7</v>
      </c>
      <c r="U7" s="70" t="s">
        <v>8</v>
      </c>
      <c r="V7" s="406" t="s">
        <v>7</v>
      </c>
      <c r="W7" s="406" t="s">
        <v>8</v>
      </c>
      <c r="X7" s="406" t="s">
        <v>7</v>
      </c>
      <c r="Y7" s="409" t="s">
        <v>8</v>
      </c>
      <c r="Z7" s="173" t="s">
        <v>7</v>
      </c>
      <c r="AA7" s="70" t="s">
        <v>8</v>
      </c>
      <c r="AB7" s="406" t="s">
        <v>7</v>
      </c>
      <c r="AC7" s="406" t="s">
        <v>8</v>
      </c>
      <c r="AD7" s="406" t="s">
        <v>7</v>
      </c>
      <c r="AE7" s="407" t="s">
        <v>8</v>
      </c>
    </row>
    <row r="8" spans="1:32" s="48" customFormat="1" ht="15.75" x14ac:dyDescent="0.25">
      <c r="A8" s="52" t="s">
        <v>593</v>
      </c>
      <c r="B8" s="122" t="s">
        <v>708</v>
      </c>
      <c r="C8" s="37"/>
      <c r="D8" s="36"/>
      <c r="E8" s="10"/>
      <c r="F8" s="41"/>
      <c r="G8" s="41"/>
      <c r="H8" s="164"/>
      <c r="I8" s="38"/>
      <c r="J8" s="185"/>
      <c r="K8" s="36"/>
      <c r="L8" s="36"/>
      <c r="M8" s="11"/>
      <c r="N8" s="167"/>
      <c r="O8" s="38"/>
      <c r="P8" s="36"/>
      <c r="Q8" s="38"/>
      <c r="R8" s="36"/>
      <c r="S8" s="11"/>
      <c r="T8" s="9"/>
      <c r="U8" s="38"/>
      <c r="V8" s="36"/>
      <c r="W8" s="36"/>
      <c r="X8" s="36"/>
      <c r="Y8" s="10"/>
      <c r="Z8" s="171"/>
      <c r="AA8" s="38"/>
      <c r="AB8" s="36"/>
      <c r="AC8" s="36"/>
      <c r="AD8" s="36"/>
      <c r="AE8" s="11"/>
      <c r="AF8" s="61">
        <f t="shared" ref="AF8:AF42" si="0">+I8+O8+U8+AA8</f>
        <v>0</v>
      </c>
    </row>
    <row r="9" spans="1:32" s="48" customFormat="1" ht="13.5" x14ac:dyDescent="0.25">
      <c r="A9" s="54"/>
      <c r="B9" s="36">
        <v>1</v>
      </c>
      <c r="C9" s="36" t="s">
        <v>99</v>
      </c>
      <c r="D9" s="36">
        <f>2*6*2</f>
        <v>24</v>
      </c>
      <c r="E9" s="10" t="s">
        <v>458</v>
      </c>
      <c r="F9" s="41">
        <v>17600</v>
      </c>
      <c r="G9" s="153">
        <f t="shared" ref="G9:G42" si="1">+D9*F9</f>
        <v>422400</v>
      </c>
      <c r="H9" s="164">
        <v>8</v>
      </c>
      <c r="I9" s="38">
        <f t="shared" ref="I9:I42" si="2">+H9*F9</f>
        <v>140800</v>
      </c>
      <c r="J9" s="185"/>
      <c r="K9" s="36"/>
      <c r="L9" s="36"/>
      <c r="M9" s="66"/>
      <c r="N9" s="167">
        <v>4</v>
      </c>
      <c r="O9" s="38">
        <f t="shared" ref="O9:O42" si="3">+N9*F9</f>
        <v>70400</v>
      </c>
      <c r="P9" s="36"/>
      <c r="Q9" s="38"/>
      <c r="R9" s="36"/>
      <c r="S9" s="11"/>
      <c r="T9" s="167">
        <v>8</v>
      </c>
      <c r="U9" s="38">
        <f t="shared" ref="U9:U42" si="4">+T9*F9</f>
        <v>140800</v>
      </c>
      <c r="V9" s="36"/>
      <c r="W9" s="36"/>
      <c r="X9" s="36"/>
      <c r="Y9" s="41"/>
      <c r="Z9" s="171">
        <f t="shared" ref="Z9:Z42" si="5">+D9-H9-N9-T9</f>
        <v>4</v>
      </c>
      <c r="AA9" s="38">
        <f t="shared" ref="AA9:AA42" si="6">+G9-I9-O9-U9</f>
        <v>70400</v>
      </c>
      <c r="AB9" s="36"/>
      <c r="AC9" s="36"/>
      <c r="AD9" s="36"/>
      <c r="AE9" s="11"/>
      <c r="AF9" s="61">
        <f t="shared" si="0"/>
        <v>422400</v>
      </c>
    </row>
    <row r="10" spans="1:32" s="48" customFormat="1" ht="13.5" x14ac:dyDescent="0.25">
      <c r="A10" s="54"/>
      <c r="B10" s="36">
        <f t="shared" ref="B10:B42" si="7">+B9+1</f>
        <v>2</v>
      </c>
      <c r="C10" s="36" t="s">
        <v>100</v>
      </c>
      <c r="D10" s="36">
        <f>4*2*6</f>
        <v>48</v>
      </c>
      <c r="E10" s="10" t="s">
        <v>458</v>
      </c>
      <c r="F10" s="41">
        <v>17600</v>
      </c>
      <c r="G10" s="153">
        <f t="shared" si="1"/>
        <v>844800</v>
      </c>
      <c r="H10" s="164">
        <v>8</v>
      </c>
      <c r="I10" s="38">
        <f t="shared" si="2"/>
        <v>140800</v>
      </c>
      <c r="J10" s="185"/>
      <c r="K10" s="36"/>
      <c r="L10" s="36"/>
      <c r="M10" s="66"/>
      <c r="N10" s="167">
        <v>10</v>
      </c>
      <c r="O10" s="38">
        <f t="shared" si="3"/>
        <v>176000</v>
      </c>
      <c r="P10" s="36"/>
      <c r="Q10" s="38"/>
      <c r="R10" s="36"/>
      <c r="S10" s="11"/>
      <c r="T10" s="167">
        <v>16</v>
      </c>
      <c r="U10" s="38">
        <f t="shared" si="4"/>
        <v>281600</v>
      </c>
      <c r="V10" s="36"/>
      <c r="W10" s="36"/>
      <c r="X10" s="36"/>
      <c r="Y10" s="41"/>
      <c r="Z10" s="171">
        <f t="shared" si="5"/>
        <v>14</v>
      </c>
      <c r="AA10" s="38">
        <f t="shared" si="6"/>
        <v>246400</v>
      </c>
      <c r="AB10" s="36"/>
      <c r="AC10" s="36"/>
      <c r="AD10" s="36"/>
      <c r="AE10" s="11"/>
      <c r="AF10" s="61">
        <f t="shared" si="0"/>
        <v>844800</v>
      </c>
    </row>
    <row r="11" spans="1:32" s="48" customFormat="1" ht="13.5" x14ac:dyDescent="0.25">
      <c r="A11" s="54"/>
      <c r="B11" s="36">
        <f t="shared" si="7"/>
        <v>3</v>
      </c>
      <c r="C11" s="36" t="s">
        <v>101</v>
      </c>
      <c r="D11" s="36">
        <v>8</v>
      </c>
      <c r="E11" s="10" t="s">
        <v>458</v>
      </c>
      <c r="F11" s="41">
        <v>10450</v>
      </c>
      <c r="G11" s="153">
        <f t="shared" si="1"/>
        <v>83600</v>
      </c>
      <c r="H11" s="164">
        <v>2</v>
      </c>
      <c r="I11" s="38">
        <f t="shared" si="2"/>
        <v>20900</v>
      </c>
      <c r="J11" s="185"/>
      <c r="K11" s="36"/>
      <c r="L11" s="36"/>
      <c r="M11" s="66"/>
      <c r="N11" s="167">
        <v>2</v>
      </c>
      <c r="O11" s="38">
        <f t="shared" si="3"/>
        <v>20900</v>
      </c>
      <c r="P11" s="36"/>
      <c r="Q11" s="38"/>
      <c r="R11" s="36"/>
      <c r="S11" s="11"/>
      <c r="T11" s="167">
        <v>2</v>
      </c>
      <c r="U11" s="38">
        <f t="shared" si="4"/>
        <v>20900</v>
      </c>
      <c r="V11" s="36"/>
      <c r="W11" s="36"/>
      <c r="X11" s="36"/>
      <c r="Y11" s="41"/>
      <c r="Z11" s="171">
        <f t="shared" si="5"/>
        <v>2</v>
      </c>
      <c r="AA11" s="38">
        <f t="shared" si="6"/>
        <v>20900</v>
      </c>
      <c r="AB11" s="36"/>
      <c r="AC11" s="36"/>
      <c r="AD11" s="36"/>
      <c r="AE11" s="11"/>
      <c r="AF11" s="61">
        <f t="shared" si="0"/>
        <v>83600</v>
      </c>
    </row>
    <row r="12" spans="1:32" s="48" customFormat="1" ht="13.5" x14ac:dyDescent="0.25">
      <c r="A12" s="54"/>
      <c r="B12" s="36">
        <f t="shared" si="7"/>
        <v>4</v>
      </c>
      <c r="C12" s="36" t="s">
        <v>102</v>
      </c>
      <c r="D12" s="36">
        <v>8</v>
      </c>
      <c r="E12" s="10" t="s">
        <v>458</v>
      </c>
      <c r="F12" s="41">
        <v>9350</v>
      </c>
      <c r="G12" s="153">
        <f t="shared" si="1"/>
        <v>74800</v>
      </c>
      <c r="H12" s="164">
        <v>2</v>
      </c>
      <c r="I12" s="38">
        <f t="shared" si="2"/>
        <v>18700</v>
      </c>
      <c r="J12" s="185"/>
      <c r="K12" s="36"/>
      <c r="L12" s="36"/>
      <c r="M12" s="66"/>
      <c r="N12" s="167">
        <v>2</v>
      </c>
      <c r="O12" s="38">
        <f t="shared" si="3"/>
        <v>18700</v>
      </c>
      <c r="P12" s="36"/>
      <c r="Q12" s="38"/>
      <c r="R12" s="36"/>
      <c r="S12" s="11"/>
      <c r="T12" s="167">
        <v>4</v>
      </c>
      <c r="U12" s="38">
        <f t="shared" si="4"/>
        <v>37400</v>
      </c>
      <c r="V12" s="36"/>
      <c r="W12" s="36"/>
      <c r="X12" s="36"/>
      <c r="Y12" s="41"/>
      <c r="Z12" s="171">
        <f t="shared" si="5"/>
        <v>0</v>
      </c>
      <c r="AA12" s="38">
        <f t="shared" si="6"/>
        <v>0</v>
      </c>
      <c r="AB12" s="36"/>
      <c r="AC12" s="36"/>
      <c r="AD12" s="36"/>
      <c r="AE12" s="11"/>
      <c r="AF12" s="61">
        <f t="shared" si="0"/>
        <v>74800</v>
      </c>
    </row>
    <row r="13" spans="1:32" s="48" customFormat="1" ht="13.5" x14ac:dyDescent="0.25">
      <c r="A13" s="54"/>
      <c r="B13" s="36">
        <f t="shared" si="7"/>
        <v>5</v>
      </c>
      <c r="C13" s="36" t="s">
        <v>634</v>
      </c>
      <c r="D13" s="36">
        <v>12</v>
      </c>
      <c r="E13" s="10" t="s">
        <v>458</v>
      </c>
      <c r="F13" s="41">
        <v>17500</v>
      </c>
      <c r="G13" s="153">
        <f t="shared" si="1"/>
        <v>210000</v>
      </c>
      <c r="H13" s="164">
        <v>0</v>
      </c>
      <c r="I13" s="38">
        <f t="shared" si="2"/>
        <v>0</v>
      </c>
      <c r="J13" s="185"/>
      <c r="K13" s="36"/>
      <c r="L13" s="36"/>
      <c r="M13" s="66"/>
      <c r="N13" s="167">
        <v>4</v>
      </c>
      <c r="O13" s="38">
        <f t="shared" si="3"/>
        <v>70000</v>
      </c>
      <c r="P13" s="36"/>
      <c r="Q13" s="38"/>
      <c r="R13" s="36"/>
      <c r="S13" s="11"/>
      <c r="T13" s="167">
        <v>2</v>
      </c>
      <c r="U13" s="38">
        <f t="shared" si="4"/>
        <v>35000</v>
      </c>
      <c r="V13" s="36"/>
      <c r="W13" s="36"/>
      <c r="X13" s="36"/>
      <c r="Y13" s="41"/>
      <c r="Z13" s="171">
        <f t="shared" si="5"/>
        <v>6</v>
      </c>
      <c r="AA13" s="38">
        <f t="shared" si="6"/>
        <v>105000</v>
      </c>
      <c r="AB13" s="36"/>
      <c r="AC13" s="36"/>
      <c r="AD13" s="36"/>
      <c r="AE13" s="11"/>
      <c r="AF13" s="61">
        <f t="shared" si="0"/>
        <v>210000</v>
      </c>
    </row>
    <row r="14" spans="1:32" s="48" customFormat="1" ht="13.5" x14ac:dyDescent="0.25">
      <c r="A14" s="54"/>
      <c r="B14" s="36">
        <f>+B13+1</f>
        <v>6</v>
      </c>
      <c r="C14" s="36" t="s">
        <v>687</v>
      </c>
      <c r="D14" s="36">
        <v>6</v>
      </c>
      <c r="E14" s="10" t="s">
        <v>458</v>
      </c>
      <c r="F14" s="41">
        <v>16500</v>
      </c>
      <c r="G14" s="153">
        <f t="shared" si="1"/>
        <v>99000</v>
      </c>
      <c r="H14" s="164">
        <v>2</v>
      </c>
      <c r="I14" s="38">
        <f t="shared" si="2"/>
        <v>33000</v>
      </c>
      <c r="J14" s="185"/>
      <c r="K14" s="36"/>
      <c r="L14" s="36"/>
      <c r="M14" s="66"/>
      <c r="N14" s="167">
        <v>2</v>
      </c>
      <c r="O14" s="38">
        <f t="shared" si="3"/>
        <v>33000</v>
      </c>
      <c r="P14" s="36"/>
      <c r="Q14" s="38"/>
      <c r="R14" s="36"/>
      <c r="S14" s="11"/>
      <c r="T14" s="167">
        <v>2</v>
      </c>
      <c r="U14" s="38">
        <f t="shared" si="4"/>
        <v>33000</v>
      </c>
      <c r="V14" s="36"/>
      <c r="W14" s="36"/>
      <c r="X14" s="36"/>
      <c r="Y14" s="41"/>
      <c r="Z14" s="171">
        <f t="shared" si="5"/>
        <v>0</v>
      </c>
      <c r="AA14" s="38">
        <f t="shared" si="6"/>
        <v>0</v>
      </c>
      <c r="AB14" s="36"/>
      <c r="AC14" s="36"/>
      <c r="AD14" s="36"/>
      <c r="AE14" s="11"/>
      <c r="AF14" s="61">
        <f t="shared" si="0"/>
        <v>99000</v>
      </c>
    </row>
    <row r="15" spans="1:32" s="48" customFormat="1" ht="13.5" x14ac:dyDescent="0.25">
      <c r="A15" s="54"/>
      <c r="B15" s="36">
        <f t="shared" ref="B15:B33" si="8">+B14+1</f>
        <v>7</v>
      </c>
      <c r="C15" s="36" t="s">
        <v>511</v>
      </c>
      <c r="D15" s="36">
        <v>60</v>
      </c>
      <c r="E15" s="10" t="s">
        <v>458</v>
      </c>
      <c r="F15" s="41">
        <v>850</v>
      </c>
      <c r="G15" s="153">
        <f t="shared" si="1"/>
        <v>51000</v>
      </c>
      <c r="H15" s="164">
        <v>10</v>
      </c>
      <c r="I15" s="38">
        <f t="shared" si="2"/>
        <v>8500</v>
      </c>
      <c r="J15" s="185"/>
      <c r="K15" s="36"/>
      <c r="L15" s="36"/>
      <c r="M15" s="66"/>
      <c r="N15" s="167">
        <v>20</v>
      </c>
      <c r="O15" s="38">
        <f t="shared" si="3"/>
        <v>17000</v>
      </c>
      <c r="P15" s="36"/>
      <c r="Q15" s="38"/>
      <c r="R15" s="36"/>
      <c r="S15" s="11"/>
      <c r="T15" s="167">
        <v>20</v>
      </c>
      <c r="U15" s="38">
        <f t="shared" si="4"/>
        <v>17000</v>
      </c>
      <c r="V15" s="36"/>
      <c r="W15" s="36"/>
      <c r="X15" s="36"/>
      <c r="Y15" s="41"/>
      <c r="Z15" s="171">
        <f t="shared" si="5"/>
        <v>10</v>
      </c>
      <c r="AA15" s="38">
        <f t="shared" si="6"/>
        <v>8500</v>
      </c>
      <c r="AB15" s="36"/>
      <c r="AC15" s="36"/>
      <c r="AD15" s="36"/>
      <c r="AE15" s="11"/>
      <c r="AF15" s="61">
        <f t="shared" si="0"/>
        <v>51000</v>
      </c>
    </row>
    <row r="16" spans="1:32" s="48" customFormat="1" ht="13.5" x14ac:dyDescent="0.25">
      <c r="A16" s="54"/>
      <c r="B16" s="36">
        <f t="shared" si="8"/>
        <v>8</v>
      </c>
      <c r="C16" s="36" t="s">
        <v>619</v>
      </c>
      <c r="D16" s="36">
        <v>20</v>
      </c>
      <c r="E16" s="10" t="s">
        <v>458</v>
      </c>
      <c r="F16" s="41">
        <v>1500</v>
      </c>
      <c r="G16" s="153">
        <f t="shared" si="1"/>
        <v>30000</v>
      </c>
      <c r="H16" s="164">
        <v>6</v>
      </c>
      <c r="I16" s="38">
        <f t="shared" si="2"/>
        <v>9000</v>
      </c>
      <c r="J16" s="185"/>
      <c r="K16" s="36"/>
      <c r="L16" s="36"/>
      <c r="M16" s="66"/>
      <c r="N16" s="167">
        <v>5</v>
      </c>
      <c r="O16" s="38">
        <f t="shared" si="3"/>
        <v>7500</v>
      </c>
      <c r="P16" s="36"/>
      <c r="Q16" s="38"/>
      <c r="R16" s="36"/>
      <c r="S16" s="11"/>
      <c r="T16" s="167">
        <v>6</v>
      </c>
      <c r="U16" s="38">
        <f t="shared" si="4"/>
        <v>9000</v>
      </c>
      <c r="V16" s="36"/>
      <c r="W16" s="36"/>
      <c r="X16" s="36"/>
      <c r="Y16" s="41"/>
      <c r="Z16" s="171">
        <f t="shared" si="5"/>
        <v>3</v>
      </c>
      <c r="AA16" s="38">
        <f t="shared" si="6"/>
        <v>4500</v>
      </c>
      <c r="AB16" s="36"/>
      <c r="AC16" s="36"/>
      <c r="AD16" s="36"/>
      <c r="AE16" s="11"/>
      <c r="AF16" s="61">
        <f t="shared" si="0"/>
        <v>30000</v>
      </c>
    </row>
    <row r="17" spans="1:32" s="48" customFormat="1" ht="13.5" x14ac:dyDescent="0.25">
      <c r="A17" s="54"/>
      <c r="B17" s="36">
        <f t="shared" si="8"/>
        <v>9</v>
      </c>
      <c r="C17" s="36" t="s">
        <v>513</v>
      </c>
      <c r="D17" s="36">
        <v>24</v>
      </c>
      <c r="E17" s="10" t="s">
        <v>458</v>
      </c>
      <c r="F17" s="41">
        <v>650</v>
      </c>
      <c r="G17" s="153">
        <f t="shared" si="1"/>
        <v>15600</v>
      </c>
      <c r="H17" s="164">
        <v>6</v>
      </c>
      <c r="I17" s="38">
        <f t="shared" si="2"/>
        <v>3900</v>
      </c>
      <c r="J17" s="185"/>
      <c r="K17" s="36"/>
      <c r="L17" s="36"/>
      <c r="M17" s="66"/>
      <c r="N17" s="167">
        <v>6</v>
      </c>
      <c r="O17" s="38">
        <f t="shared" si="3"/>
        <v>3900</v>
      </c>
      <c r="P17" s="36"/>
      <c r="Q17" s="38"/>
      <c r="R17" s="36"/>
      <c r="S17" s="11"/>
      <c r="T17" s="167">
        <v>6</v>
      </c>
      <c r="U17" s="38">
        <f t="shared" si="4"/>
        <v>3900</v>
      </c>
      <c r="V17" s="36"/>
      <c r="W17" s="36"/>
      <c r="X17" s="36"/>
      <c r="Y17" s="41"/>
      <c r="Z17" s="171">
        <f t="shared" si="5"/>
        <v>6</v>
      </c>
      <c r="AA17" s="38">
        <f t="shared" si="6"/>
        <v>3900</v>
      </c>
      <c r="AB17" s="36"/>
      <c r="AC17" s="36"/>
      <c r="AD17" s="36"/>
      <c r="AE17" s="11"/>
      <c r="AF17" s="61">
        <f t="shared" si="0"/>
        <v>15600</v>
      </c>
    </row>
    <row r="18" spans="1:32" s="48" customFormat="1" ht="13.5" x14ac:dyDescent="0.25">
      <c r="A18" s="54"/>
      <c r="B18" s="36">
        <f t="shared" si="8"/>
        <v>10</v>
      </c>
      <c r="C18" s="36" t="s">
        <v>620</v>
      </c>
      <c r="D18" s="36">
        <v>40</v>
      </c>
      <c r="E18" s="10" t="s">
        <v>458</v>
      </c>
      <c r="F18" s="41">
        <v>250</v>
      </c>
      <c r="G18" s="153">
        <f t="shared" si="1"/>
        <v>10000</v>
      </c>
      <c r="H18" s="164">
        <v>12</v>
      </c>
      <c r="I18" s="38">
        <f t="shared" si="2"/>
        <v>3000</v>
      </c>
      <c r="J18" s="185"/>
      <c r="K18" s="36"/>
      <c r="L18" s="36"/>
      <c r="M18" s="66"/>
      <c r="N18" s="167">
        <v>8</v>
      </c>
      <c r="O18" s="38">
        <f t="shared" si="3"/>
        <v>2000</v>
      </c>
      <c r="P18" s="36"/>
      <c r="Q18" s="38"/>
      <c r="R18" s="36"/>
      <c r="S18" s="11"/>
      <c r="T18" s="167">
        <v>10</v>
      </c>
      <c r="U18" s="38">
        <f t="shared" si="4"/>
        <v>2500</v>
      </c>
      <c r="V18" s="36"/>
      <c r="W18" s="36"/>
      <c r="X18" s="36"/>
      <c r="Y18" s="41"/>
      <c r="Z18" s="171">
        <f t="shared" si="5"/>
        <v>10</v>
      </c>
      <c r="AA18" s="38">
        <f t="shared" si="6"/>
        <v>2500</v>
      </c>
      <c r="AB18" s="36"/>
      <c r="AC18" s="36"/>
      <c r="AD18" s="36"/>
      <c r="AE18" s="11"/>
      <c r="AF18" s="61">
        <f t="shared" si="0"/>
        <v>10000</v>
      </c>
    </row>
    <row r="19" spans="1:32" s="48" customFormat="1" ht="13.5" x14ac:dyDescent="0.25">
      <c r="A19" s="54"/>
      <c r="B19" s="36">
        <f t="shared" si="8"/>
        <v>11</v>
      </c>
      <c r="C19" s="36" t="s">
        <v>621</v>
      </c>
      <c r="D19" s="36">
        <v>40</v>
      </c>
      <c r="E19" s="10" t="s">
        <v>458</v>
      </c>
      <c r="F19" s="41">
        <v>650</v>
      </c>
      <c r="G19" s="153">
        <f t="shared" si="1"/>
        <v>26000</v>
      </c>
      <c r="H19" s="164">
        <v>12</v>
      </c>
      <c r="I19" s="38">
        <f t="shared" si="2"/>
        <v>7800</v>
      </c>
      <c r="J19" s="185"/>
      <c r="K19" s="36"/>
      <c r="L19" s="36"/>
      <c r="M19" s="66"/>
      <c r="N19" s="167">
        <v>8</v>
      </c>
      <c r="O19" s="38">
        <f t="shared" si="3"/>
        <v>5200</v>
      </c>
      <c r="P19" s="36"/>
      <c r="Q19" s="38"/>
      <c r="R19" s="36"/>
      <c r="S19" s="11"/>
      <c r="T19" s="167">
        <v>10</v>
      </c>
      <c r="U19" s="38">
        <f t="shared" si="4"/>
        <v>6500</v>
      </c>
      <c r="V19" s="36"/>
      <c r="W19" s="36"/>
      <c r="X19" s="36"/>
      <c r="Y19" s="41"/>
      <c r="Z19" s="171">
        <f t="shared" si="5"/>
        <v>10</v>
      </c>
      <c r="AA19" s="38">
        <f t="shared" si="6"/>
        <v>6500</v>
      </c>
      <c r="AB19" s="36"/>
      <c r="AC19" s="36"/>
      <c r="AD19" s="36"/>
      <c r="AE19" s="11"/>
      <c r="AF19" s="61">
        <f t="shared" si="0"/>
        <v>26000</v>
      </c>
    </row>
    <row r="20" spans="1:32" s="48" customFormat="1" ht="13.5" x14ac:dyDescent="0.25">
      <c r="A20" s="54"/>
      <c r="B20" s="36">
        <f t="shared" si="8"/>
        <v>12</v>
      </c>
      <c r="C20" s="36" t="s">
        <v>631</v>
      </c>
      <c r="D20" s="36">
        <v>40</v>
      </c>
      <c r="E20" s="10" t="s">
        <v>458</v>
      </c>
      <c r="F20" s="41">
        <v>150</v>
      </c>
      <c r="G20" s="153">
        <f t="shared" si="1"/>
        <v>6000</v>
      </c>
      <c r="H20" s="164">
        <v>12</v>
      </c>
      <c r="I20" s="38">
        <f t="shared" si="2"/>
        <v>1800</v>
      </c>
      <c r="J20" s="185"/>
      <c r="K20" s="36"/>
      <c r="L20" s="36"/>
      <c r="M20" s="66"/>
      <c r="N20" s="167">
        <v>8</v>
      </c>
      <c r="O20" s="38">
        <f t="shared" si="3"/>
        <v>1200</v>
      </c>
      <c r="P20" s="36"/>
      <c r="Q20" s="38"/>
      <c r="R20" s="36"/>
      <c r="S20" s="11"/>
      <c r="T20" s="167">
        <v>10</v>
      </c>
      <c r="U20" s="38">
        <f t="shared" si="4"/>
        <v>1500</v>
      </c>
      <c r="V20" s="36"/>
      <c r="W20" s="36"/>
      <c r="X20" s="36"/>
      <c r="Y20" s="41"/>
      <c r="Z20" s="171">
        <f t="shared" si="5"/>
        <v>10</v>
      </c>
      <c r="AA20" s="38">
        <f t="shared" si="6"/>
        <v>1500</v>
      </c>
      <c r="AB20" s="36"/>
      <c r="AC20" s="36"/>
      <c r="AD20" s="36"/>
      <c r="AE20" s="11"/>
      <c r="AF20" s="61">
        <f t="shared" si="0"/>
        <v>6000</v>
      </c>
    </row>
    <row r="21" spans="1:32" s="48" customFormat="1" ht="13.5" x14ac:dyDescent="0.25">
      <c r="A21" s="54"/>
      <c r="B21" s="36">
        <f t="shared" si="8"/>
        <v>13</v>
      </c>
      <c r="C21" s="36" t="s">
        <v>679</v>
      </c>
      <c r="D21" s="36">
        <v>6</v>
      </c>
      <c r="E21" s="10" t="s">
        <v>458</v>
      </c>
      <c r="F21" s="41">
        <v>250</v>
      </c>
      <c r="G21" s="153">
        <f t="shared" si="1"/>
        <v>1500</v>
      </c>
      <c r="H21" s="164">
        <v>2</v>
      </c>
      <c r="I21" s="38">
        <f t="shared" si="2"/>
        <v>500</v>
      </c>
      <c r="J21" s="185"/>
      <c r="K21" s="36"/>
      <c r="L21" s="36"/>
      <c r="M21" s="66"/>
      <c r="N21" s="167">
        <v>1</v>
      </c>
      <c r="O21" s="38">
        <f t="shared" si="3"/>
        <v>250</v>
      </c>
      <c r="P21" s="36"/>
      <c r="Q21" s="38"/>
      <c r="R21" s="36"/>
      <c r="S21" s="11"/>
      <c r="T21" s="167">
        <v>1</v>
      </c>
      <c r="U21" s="38">
        <f t="shared" si="4"/>
        <v>250</v>
      </c>
      <c r="V21" s="36"/>
      <c r="W21" s="36"/>
      <c r="X21" s="36"/>
      <c r="Y21" s="41"/>
      <c r="Z21" s="171">
        <f t="shared" si="5"/>
        <v>2</v>
      </c>
      <c r="AA21" s="38">
        <f t="shared" si="6"/>
        <v>500</v>
      </c>
      <c r="AB21" s="36"/>
      <c r="AC21" s="36"/>
      <c r="AD21" s="36"/>
      <c r="AE21" s="11"/>
      <c r="AF21" s="61">
        <f t="shared" si="0"/>
        <v>1500</v>
      </c>
    </row>
    <row r="22" spans="1:32" s="48" customFormat="1" ht="13.5" x14ac:dyDescent="0.25">
      <c r="A22" s="54"/>
      <c r="B22" s="36">
        <f t="shared" si="8"/>
        <v>14</v>
      </c>
      <c r="C22" s="36" t="s">
        <v>661</v>
      </c>
      <c r="D22" s="36">
        <v>12</v>
      </c>
      <c r="E22" s="10" t="s">
        <v>458</v>
      </c>
      <c r="F22" s="41">
        <v>1200</v>
      </c>
      <c r="G22" s="153">
        <f t="shared" si="1"/>
        <v>14400</v>
      </c>
      <c r="H22" s="164">
        <v>3</v>
      </c>
      <c r="I22" s="38">
        <f t="shared" si="2"/>
        <v>3600</v>
      </c>
      <c r="J22" s="185"/>
      <c r="K22" s="36"/>
      <c r="L22" s="36"/>
      <c r="M22" s="66"/>
      <c r="N22" s="167">
        <v>3</v>
      </c>
      <c r="O22" s="38">
        <f t="shared" si="3"/>
        <v>3600</v>
      </c>
      <c r="P22" s="36"/>
      <c r="Q22" s="38"/>
      <c r="R22" s="36"/>
      <c r="S22" s="11"/>
      <c r="T22" s="167">
        <v>3</v>
      </c>
      <c r="U22" s="38">
        <f t="shared" si="4"/>
        <v>3600</v>
      </c>
      <c r="V22" s="36"/>
      <c r="W22" s="36"/>
      <c r="X22" s="36"/>
      <c r="Y22" s="41"/>
      <c r="Z22" s="171">
        <f t="shared" si="5"/>
        <v>3</v>
      </c>
      <c r="AA22" s="38">
        <f t="shared" si="6"/>
        <v>3600</v>
      </c>
      <c r="AB22" s="36"/>
      <c r="AC22" s="36"/>
      <c r="AD22" s="36"/>
      <c r="AE22" s="11"/>
      <c r="AF22" s="61">
        <f t="shared" si="0"/>
        <v>14400</v>
      </c>
    </row>
    <row r="23" spans="1:32" s="48" customFormat="1" ht="13.5" x14ac:dyDescent="0.25">
      <c r="A23" s="54"/>
      <c r="B23" s="36">
        <f t="shared" si="8"/>
        <v>15</v>
      </c>
      <c r="C23" s="36" t="s">
        <v>623</v>
      </c>
      <c r="D23" s="36">
        <v>12</v>
      </c>
      <c r="E23" s="10" t="s">
        <v>458</v>
      </c>
      <c r="F23" s="41">
        <v>1900</v>
      </c>
      <c r="G23" s="153">
        <f t="shared" si="1"/>
        <v>22800</v>
      </c>
      <c r="H23" s="164">
        <v>4</v>
      </c>
      <c r="I23" s="38">
        <f t="shared" si="2"/>
        <v>7600</v>
      </c>
      <c r="J23" s="185"/>
      <c r="K23" s="36"/>
      <c r="L23" s="36"/>
      <c r="M23" s="66"/>
      <c r="N23" s="167">
        <v>4</v>
      </c>
      <c r="O23" s="38">
        <f t="shared" si="3"/>
        <v>7600</v>
      </c>
      <c r="P23" s="36"/>
      <c r="Q23" s="38"/>
      <c r="R23" s="36"/>
      <c r="S23" s="11"/>
      <c r="T23" s="167">
        <v>2</v>
      </c>
      <c r="U23" s="38">
        <f t="shared" si="4"/>
        <v>3800</v>
      </c>
      <c r="V23" s="36"/>
      <c r="W23" s="36"/>
      <c r="X23" s="36"/>
      <c r="Y23" s="41"/>
      <c r="Z23" s="171">
        <f t="shared" si="5"/>
        <v>2</v>
      </c>
      <c r="AA23" s="38">
        <f t="shared" si="6"/>
        <v>3800</v>
      </c>
      <c r="AB23" s="36"/>
      <c r="AC23" s="36"/>
      <c r="AD23" s="36"/>
      <c r="AE23" s="11"/>
      <c r="AF23" s="61">
        <f t="shared" si="0"/>
        <v>22800</v>
      </c>
    </row>
    <row r="24" spans="1:32" s="48" customFormat="1" ht="13.5" x14ac:dyDescent="0.25">
      <c r="A24" s="54"/>
      <c r="B24" s="36">
        <f t="shared" si="8"/>
        <v>16</v>
      </c>
      <c r="C24" s="36" t="s">
        <v>625</v>
      </c>
      <c r="D24" s="36">
        <v>24</v>
      </c>
      <c r="E24" s="10" t="s">
        <v>458</v>
      </c>
      <c r="F24" s="41">
        <v>1600</v>
      </c>
      <c r="G24" s="153">
        <f t="shared" si="1"/>
        <v>38400</v>
      </c>
      <c r="H24" s="164">
        <v>6</v>
      </c>
      <c r="I24" s="38">
        <f t="shared" si="2"/>
        <v>9600</v>
      </c>
      <c r="J24" s="185"/>
      <c r="K24" s="36"/>
      <c r="L24" s="36"/>
      <c r="M24" s="66"/>
      <c r="N24" s="167">
        <v>5</v>
      </c>
      <c r="O24" s="38">
        <f t="shared" si="3"/>
        <v>8000</v>
      </c>
      <c r="P24" s="36"/>
      <c r="Q24" s="38"/>
      <c r="R24" s="36"/>
      <c r="S24" s="11"/>
      <c r="T24" s="167">
        <v>5</v>
      </c>
      <c r="U24" s="38">
        <f t="shared" si="4"/>
        <v>8000</v>
      </c>
      <c r="V24" s="36"/>
      <c r="W24" s="36"/>
      <c r="X24" s="36"/>
      <c r="Y24" s="41"/>
      <c r="Z24" s="171">
        <f t="shared" si="5"/>
        <v>8</v>
      </c>
      <c r="AA24" s="38">
        <f t="shared" si="6"/>
        <v>12800</v>
      </c>
      <c r="AB24" s="36"/>
      <c r="AC24" s="36"/>
      <c r="AD24" s="36"/>
      <c r="AE24" s="11"/>
      <c r="AF24" s="61">
        <f t="shared" si="0"/>
        <v>38400</v>
      </c>
    </row>
    <row r="25" spans="1:32" s="48" customFormat="1" ht="13.5" x14ac:dyDescent="0.25">
      <c r="A25" s="54"/>
      <c r="B25" s="36">
        <f t="shared" si="8"/>
        <v>17</v>
      </c>
      <c r="C25" s="36" t="s">
        <v>628</v>
      </c>
      <c r="D25" s="36">
        <v>12</v>
      </c>
      <c r="E25" s="10" t="s">
        <v>458</v>
      </c>
      <c r="F25" s="41">
        <v>3500</v>
      </c>
      <c r="G25" s="153">
        <f t="shared" si="1"/>
        <v>42000</v>
      </c>
      <c r="H25" s="164">
        <v>4</v>
      </c>
      <c r="I25" s="38">
        <f t="shared" si="2"/>
        <v>14000</v>
      </c>
      <c r="J25" s="185"/>
      <c r="K25" s="36"/>
      <c r="L25" s="36"/>
      <c r="M25" s="66"/>
      <c r="N25" s="167">
        <v>1</v>
      </c>
      <c r="O25" s="38">
        <f t="shared" si="3"/>
        <v>3500</v>
      </c>
      <c r="P25" s="36"/>
      <c r="Q25" s="38"/>
      <c r="R25" s="36"/>
      <c r="S25" s="11"/>
      <c r="T25" s="167">
        <v>1</v>
      </c>
      <c r="U25" s="38">
        <f t="shared" si="4"/>
        <v>3500</v>
      </c>
      <c r="V25" s="36"/>
      <c r="W25" s="36"/>
      <c r="X25" s="36"/>
      <c r="Y25" s="41"/>
      <c r="Z25" s="171">
        <f t="shared" si="5"/>
        <v>6</v>
      </c>
      <c r="AA25" s="38">
        <f t="shared" si="6"/>
        <v>21000</v>
      </c>
      <c r="AB25" s="36"/>
      <c r="AC25" s="36"/>
      <c r="AD25" s="36"/>
      <c r="AE25" s="11"/>
      <c r="AF25" s="61">
        <f t="shared" si="0"/>
        <v>42000</v>
      </c>
    </row>
    <row r="26" spans="1:32" s="48" customFormat="1" ht="13.5" x14ac:dyDescent="0.25">
      <c r="A26" s="54"/>
      <c r="B26" s="36">
        <f t="shared" si="8"/>
        <v>18</v>
      </c>
      <c r="C26" s="36" t="s">
        <v>49</v>
      </c>
      <c r="D26" s="36">
        <v>12</v>
      </c>
      <c r="E26" s="10" t="s">
        <v>458</v>
      </c>
      <c r="F26" s="41">
        <v>7500</v>
      </c>
      <c r="G26" s="153">
        <f t="shared" si="1"/>
        <v>90000</v>
      </c>
      <c r="H26" s="164">
        <v>2</v>
      </c>
      <c r="I26" s="38">
        <f t="shared" si="2"/>
        <v>15000</v>
      </c>
      <c r="J26" s="185"/>
      <c r="K26" s="36"/>
      <c r="L26" s="36"/>
      <c r="M26" s="66"/>
      <c r="N26" s="167">
        <v>4</v>
      </c>
      <c r="O26" s="38">
        <f t="shared" si="3"/>
        <v>30000</v>
      </c>
      <c r="P26" s="36"/>
      <c r="Q26" s="38"/>
      <c r="R26" s="36"/>
      <c r="S26" s="11"/>
      <c r="T26" s="167">
        <v>4</v>
      </c>
      <c r="U26" s="38">
        <f t="shared" si="4"/>
        <v>30000</v>
      </c>
      <c r="V26" s="36"/>
      <c r="W26" s="36"/>
      <c r="X26" s="36"/>
      <c r="Y26" s="41"/>
      <c r="Z26" s="171">
        <f t="shared" si="5"/>
        <v>2</v>
      </c>
      <c r="AA26" s="38">
        <f t="shared" si="6"/>
        <v>15000</v>
      </c>
      <c r="AB26" s="36"/>
      <c r="AC26" s="36"/>
      <c r="AD26" s="36"/>
      <c r="AE26" s="11"/>
      <c r="AF26" s="61">
        <f t="shared" si="0"/>
        <v>90000</v>
      </c>
    </row>
    <row r="27" spans="1:32" s="48" customFormat="1" ht="13.5" x14ac:dyDescent="0.25">
      <c r="A27" s="54"/>
      <c r="B27" s="36">
        <f t="shared" si="8"/>
        <v>19</v>
      </c>
      <c r="C27" s="36" t="s">
        <v>50</v>
      </c>
      <c r="D27" s="36">
        <v>8</v>
      </c>
      <c r="E27" s="10" t="s">
        <v>458</v>
      </c>
      <c r="F27" s="41">
        <v>9600</v>
      </c>
      <c r="G27" s="153">
        <f t="shared" si="1"/>
        <v>76800</v>
      </c>
      <c r="H27" s="164">
        <v>2</v>
      </c>
      <c r="I27" s="38">
        <f t="shared" si="2"/>
        <v>19200</v>
      </c>
      <c r="J27" s="185"/>
      <c r="K27" s="36"/>
      <c r="L27" s="36"/>
      <c r="M27" s="66"/>
      <c r="N27" s="167">
        <v>2</v>
      </c>
      <c r="O27" s="38">
        <f t="shared" si="3"/>
        <v>19200</v>
      </c>
      <c r="P27" s="36"/>
      <c r="Q27" s="38"/>
      <c r="R27" s="36"/>
      <c r="S27" s="11"/>
      <c r="T27" s="167">
        <v>2</v>
      </c>
      <c r="U27" s="38">
        <f t="shared" si="4"/>
        <v>19200</v>
      </c>
      <c r="V27" s="36"/>
      <c r="W27" s="36"/>
      <c r="X27" s="36"/>
      <c r="Y27" s="41"/>
      <c r="Z27" s="171">
        <f t="shared" si="5"/>
        <v>2</v>
      </c>
      <c r="AA27" s="38">
        <f t="shared" si="6"/>
        <v>19200</v>
      </c>
      <c r="AB27" s="36"/>
      <c r="AC27" s="36"/>
      <c r="AD27" s="36"/>
      <c r="AE27" s="11"/>
      <c r="AF27" s="61">
        <f t="shared" si="0"/>
        <v>76800</v>
      </c>
    </row>
    <row r="28" spans="1:32" s="48" customFormat="1" ht="13.5" x14ac:dyDescent="0.25">
      <c r="A28" s="54"/>
      <c r="B28" s="36">
        <f t="shared" si="8"/>
        <v>20</v>
      </c>
      <c r="C28" s="36" t="s">
        <v>51</v>
      </c>
      <c r="D28" s="36">
        <v>8</v>
      </c>
      <c r="E28" s="10" t="s">
        <v>458</v>
      </c>
      <c r="F28" s="41">
        <v>8600</v>
      </c>
      <c r="G28" s="153">
        <f t="shared" si="1"/>
        <v>68800</v>
      </c>
      <c r="H28" s="164">
        <v>2</v>
      </c>
      <c r="I28" s="38">
        <f t="shared" si="2"/>
        <v>17200</v>
      </c>
      <c r="J28" s="185"/>
      <c r="K28" s="36"/>
      <c r="L28" s="36"/>
      <c r="M28" s="66"/>
      <c r="N28" s="167">
        <v>2</v>
      </c>
      <c r="O28" s="38">
        <f t="shared" si="3"/>
        <v>17200</v>
      </c>
      <c r="P28" s="36"/>
      <c r="Q28" s="38"/>
      <c r="R28" s="36"/>
      <c r="S28" s="11"/>
      <c r="T28" s="167">
        <v>2</v>
      </c>
      <c r="U28" s="38">
        <f t="shared" si="4"/>
        <v>17200</v>
      </c>
      <c r="V28" s="36"/>
      <c r="W28" s="36"/>
      <c r="X28" s="36"/>
      <c r="Y28" s="41"/>
      <c r="Z28" s="171">
        <f t="shared" si="5"/>
        <v>2</v>
      </c>
      <c r="AA28" s="38">
        <f t="shared" si="6"/>
        <v>17200</v>
      </c>
      <c r="AB28" s="36"/>
      <c r="AC28" s="36"/>
      <c r="AD28" s="36"/>
      <c r="AE28" s="11"/>
      <c r="AF28" s="61">
        <f t="shared" si="0"/>
        <v>68800</v>
      </c>
    </row>
    <row r="29" spans="1:32" s="48" customFormat="1" ht="13.5" x14ac:dyDescent="0.25">
      <c r="A29" s="54"/>
      <c r="B29" s="36">
        <f t="shared" si="8"/>
        <v>21</v>
      </c>
      <c r="C29" s="36" t="s">
        <v>501</v>
      </c>
      <c r="D29" s="36">
        <v>5</v>
      </c>
      <c r="E29" s="10" t="s">
        <v>458</v>
      </c>
      <c r="F29" s="41">
        <v>8600</v>
      </c>
      <c r="G29" s="153">
        <f t="shared" si="1"/>
        <v>43000</v>
      </c>
      <c r="H29" s="164">
        <v>2</v>
      </c>
      <c r="I29" s="38">
        <f t="shared" si="2"/>
        <v>17200</v>
      </c>
      <c r="J29" s="185"/>
      <c r="K29" s="36"/>
      <c r="L29" s="36"/>
      <c r="M29" s="66"/>
      <c r="N29" s="167">
        <v>1</v>
      </c>
      <c r="O29" s="38">
        <f t="shared" si="3"/>
        <v>8600</v>
      </c>
      <c r="P29" s="36"/>
      <c r="Q29" s="38"/>
      <c r="R29" s="36"/>
      <c r="S29" s="11"/>
      <c r="T29" s="167">
        <v>1</v>
      </c>
      <c r="U29" s="38">
        <f t="shared" si="4"/>
        <v>8600</v>
      </c>
      <c r="V29" s="36"/>
      <c r="W29" s="36"/>
      <c r="X29" s="36"/>
      <c r="Y29" s="41"/>
      <c r="Z29" s="171">
        <f t="shared" si="5"/>
        <v>1</v>
      </c>
      <c r="AA29" s="38">
        <f t="shared" si="6"/>
        <v>8600</v>
      </c>
      <c r="AB29" s="36"/>
      <c r="AC29" s="36"/>
      <c r="AD29" s="36"/>
      <c r="AE29" s="11"/>
      <c r="AF29" s="61">
        <f t="shared" si="0"/>
        <v>43000</v>
      </c>
    </row>
    <row r="30" spans="1:32" s="48" customFormat="1" ht="13.5" x14ac:dyDescent="0.25">
      <c r="A30" s="54"/>
      <c r="B30" s="36">
        <f t="shared" si="8"/>
        <v>22</v>
      </c>
      <c r="C30" s="36" t="s">
        <v>52</v>
      </c>
      <c r="D30" s="36">
        <v>5</v>
      </c>
      <c r="E30" s="10" t="s">
        <v>458</v>
      </c>
      <c r="F30" s="41">
        <v>8600</v>
      </c>
      <c r="G30" s="153">
        <f t="shared" si="1"/>
        <v>43000</v>
      </c>
      <c r="H30" s="164">
        <v>2</v>
      </c>
      <c r="I30" s="38">
        <f t="shared" si="2"/>
        <v>17200</v>
      </c>
      <c r="J30" s="185"/>
      <c r="K30" s="36"/>
      <c r="L30" s="36"/>
      <c r="M30" s="66"/>
      <c r="N30" s="167">
        <v>1</v>
      </c>
      <c r="O30" s="38">
        <f t="shared" si="3"/>
        <v>8600</v>
      </c>
      <c r="P30" s="36"/>
      <c r="Q30" s="38"/>
      <c r="R30" s="36"/>
      <c r="S30" s="11"/>
      <c r="T30" s="167">
        <v>1</v>
      </c>
      <c r="U30" s="38">
        <f t="shared" si="4"/>
        <v>8600</v>
      </c>
      <c r="V30" s="36"/>
      <c r="W30" s="36"/>
      <c r="X30" s="36"/>
      <c r="Y30" s="41"/>
      <c r="Z30" s="171">
        <f t="shared" si="5"/>
        <v>1</v>
      </c>
      <c r="AA30" s="38">
        <f t="shared" si="6"/>
        <v>8600</v>
      </c>
      <c r="AB30" s="36"/>
      <c r="AC30" s="36"/>
      <c r="AD30" s="36"/>
      <c r="AE30" s="11"/>
      <c r="AF30" s="61">
        <f t="shared" si="0"/>
        <v>43000</v>
      </c>
    </row>
    <row r="31" spans="1:32" s="48" customFormat="1" ht="13.5" x14ac:dyDescent="0.25">
      <c r="A31" s="54"/>
      <c r="B31" s="36">
        <f t="shared" si="8"/>
        <v>23</v>
      </c>
      <c r="C31" s="36" t="s">
        <v>53</v>
      </c>
      <c r="D31" s="36">
        <v>8</v>
      </c>
      <c r="E31" s="10" t="s">
        <v>458</v>
      </c>
      <c r="F31" s="41">
        <v>1500</v>
      </c>
      <c r="G31" s="153">
        <f t="shared" si="1"/>
        <v>12000</v>
      </c>
      <c r="H31" s="164">
        <v>2</v>
      </c>
      <c r="I31" s="38">
        <f t="shared" si="2"/>
        <v>3000</v>
      </c>
      <c r="J31" s="185"/>
      <c r="K31" s="36"/>
      <c r="L31" s="36"/>
      <c r="M31" s="66"/>
      <c r="N31" s="167">
        <v>1</v>
      </c>
      <c r="O31" s="38">
        <f t="shared" si="3"/>
        <v>1500</v>
      </c>
      <c r="P31" s="36"/>
      <c r="Q31" s="38"/>
      <c r="R31" s="36"/>
      <c r="S31" s="11"/>
      <c r="T31" s="167">
        <v>1</v>
      </c>
      <c r="U31" s="38">
        <f t="shared" si="4"/>
        <v>1500</v>
      </c>
      <c r="V31" s="36"/>
      <c r="W31" s="36"/>
      <c r="X31" s="36"/>
      <c r="Y31" s="41"/>
      <c r="Z31" s="171">
        <f t="shared" si="5"/>
        <v>4</v>
      </c>
      <c r="AA31" s="38">
        <f t="shared" si="6"/>
        <v>6000</v>
      </c>
      <c r="AB31" s="36"/>
      <c r="AC31" s="36"/>
      <c r="AD31" s="36"/>
      <c r="AE31" s="11"/>
      <c r="AF31" s="61">
        <f t="shared" si="0"/>
        <v>12000</v>
      </c>
    </row>
    <row r="32" spans="1:32" s="48" customFormat="1" ht="13.5" x14ac:dyDescent="0.25">
      <c r="A32" s="54"/>
      <c r="B32" s="36">
        <f t="shared" si="8"/>
        <v>24</v>
      </c>
      <c r="C32" s="36" t="s">
        <v>630</v>
      </c>
      <c r="D32" s="36">
        <v>12</v>
      </c>
      <c r="E32" s="10" t="s">
        <v>458</v>
      </c>
      <c r="F32" s="41">
        <v>3500</v>
      </c>
      <c r="G32" s="153">
        <f t="shared" si="1"/>
        <v>42000</v>
      </c>
      <c r="H32" s="164">
        <v>2</v>
      </c>
      <c r="I32" s="38">
        <f t="shared" si="2"/>
        <v>7000</v>
      </c>
      <c r="J32" s="185"/>
      <c r="K32" s="36"/>
      <c r="L32" s="36"/>
      <c r="M32" s="66"/>
      <c r="N32" s="167">
        <v>3</v>
      </c>
      <c r="O32" s="38">
        <f t="shared" si="3"/>
        <v>10500</v>
      </c>
      <c r="P32" s="36"/>
      <c r="Q32" s="38"/>
      <c r="R32" s="36"/>
      <c r="S32" s="11"/>
      <c r="T32" s="167">
        <v>3</v>
      </c>
      <c r="U32" s="38">
        <f t="shared" si="4"/>
        <v>10500</v>
      </c>
      <c r="V32" s="36"/>
      <c r="W32" s="36"/>
      <c r="X32" s="36"/>
      <c r="Y32" s="41"/>
      <c r="Z32" s="171">
        <f t="shared" si="5"/>
        <v>4</v>
      </c>
      <c r="AA32" s="38">
        <f t="shared" si="6"/>
        <v>14000</v>
      </c>
      <c r="AB32" s="36"/>
      <c r="AC32" s="36"/>
      <c r="AD32" s="36"/>
      <c r="AE32" s="11"/>
      <c r="AF32" s="61">
        <f t="shared" si="0"/>
        <v>42000</v>
      </c>
    </row>
    <row r="33" spans="1:32" s="48" customFormat="1" ht="13.5" x14ac:dyDescent="0.25">
      <c r="A33" s="54"/>
      <c r="B33" s="36">
        <f t="shared" si="8"/>
        <v>25</v>
      </c>
      <c r="C33" s="36" t="s">
        <v>665</v>
      </c>
      <c r="D33" s="36">
        <v>12</v>
      </c>
      <c r="E33" s="10" t="s">
        <v>458</v>
      </c>
      <c r="F33" s="41">
        <v>750</v>
      </c>
      <c r="G33" s="153">
        <f t="shared" si="1"/>
        <v>9000</v>
      </c>
      <c r="H33" s="164">
        <v>2</v>
      </c>
      <c r="I33" s="38">
        <f t="shared" si="2"/>
        <v>1500</v>
      </c>
      <c r="J33" s="185"/>
      <c r="K33" s="36"/>
      <c r="L33" s="36"/>
      <c r="M33" s="66"/>
      <c r="N33" s="167">
        <v>4</v>
      </c>
      <c r="O33" s="38">
        <f t="shared" si="3"/>
        <v>3000</v>
      </c>
      <c r="P33" s="36"/>
      <c r="Q33" s="38"/>
      <c r="R33" s="36"/>
      <c r="S33" s="11"/>
      <c r="T33" s="167">
        <v>4</v>
      </c>
      <c r="U33" s="38">
        <f t="shared" si="4"/>
        <v>3000</v>
      </c>
      <c r="V33" s="36"/>
      <c r="W33" s="36"/>
      <c r="X33" s="36"/>
      <c r="Y33" s="41"/>
      <c r="Z33" s="171">
        <f t="shared" si="5"/>
        <v>2</v>
      </c>
      <c r="AA33" s="38">
        <f t="shared" si="6"/>
        <v>1500</v>
      </c>
      <c r="AB33" s="36"/>
      <c r="AC33" s="36"/>
      <c r="AD33" s="36"/>
      <c r="AE33" s="11"/>
      <c r="AF33" s="61">
        <f t="shared" si="0"/>
        <v>9000</v>
      </c>
    </row>
    <row r="34" spans="1:32" s="48" customFormat="1" ht="13.5" x14ac:dyDescent="0.25">
      <c r="A34" s="54"/>
      <c r="B34" s="36">
        <f t="shared" si="7"/>
        <v>26</v>
      </c>
      <c r="C34" s="36" t="s">
        <v>666</v>
      </c>
      <c r="D34" s="36">
        <v>2</v>
      </c>
      <c r="E34" s="10" t="s">
        <v>473</v>
      </c>
      <c r="F34" s="41">
        <v>25000</v>
      </c>
      <c r="G34" s="153">
        <f t="shared" si="1"/>
        <v>50000</v>
      </c>
      <c r="H34" s="164">
        <v>1</v>
      </c>
      <c r="I34" s="38">
        <f t="shared" si="2"/>
        <v>25000</v>
      </c>
      <c r="J34" s="185"/>
      <c r="K34" s="36"/>
      <c r="L34" s="36"/>
      <c r="M34" s="66"/>
      <c r="N34" s="167">
        <v>1</v>
      </c>
      <c r="O34" s="38">
        <f t="shared" si="3"/>
        <v>25000</v>
      </c>
      <c r="P34" s="36"/>
      <c r="Q34" s="38"/>
      <c r="R34" s="36"/>
      <c r="S34" s="11"/>
      <c r="T34" s="167">
        <v>0</v>
      </c>
      <c r="U34" s="38">
        <f t="shared" si="4"/>
        <v>0</v>
      </c>
      <c r="V34" s="36"/>
      <c r="W34" s="36"/>
      <c r="X34" s="36"/>
      <c r="Y34" s="41"/>
      <c r="Z34" s="171">
        <f t="shared" si="5"/>
        <v>0</v>
      </c>
      <c r="AA34" s="38">
        <f t="shared" si="6"/>
        <v>0</v>
      </c>
      <c r="AB34" s="36"/>
      <c r="AC34" s="36"/>
      <c r="AD34" s="36"/>
      <c r="AE34" s="11"/>
      <c r="AF34" s="61">
        <f t="shared" si="0"/>
        <v>50000</v>
      </c>
    </row>
    <row r="35" spans="1:32" s="48" customFormat="1" ht="13.5" x14ac:dyDescent="0.25">
      <c r="A35" s="54"/>
      <c r="B35" s="36">
        <f t="shared" si="7"/>
        <v>27</v>
      </c>
      <c r="C35" s="36" t="s">
        <v>671</v>
      </c>
      <c r="D35" s="36">
        <v>8</v>
      </c>
      <c r="E35" s="10" t="s">
        <v>458</v>
      </c>
      <c r="F35" s="41">
        <v>6500</v>
      </c>
      <c r="G35" s="153">
        <f t="shared" si="1"/>
        <v>52000</v>
      </c>
      <c r="H35" s="164">
        <v>2</v>
      </c>
      <c r="I35" s="38">
        <f t="shared" si="2"/>
        <v>13000</v>
      </c>
      <c r="J35" s="185"/>
      <c r="K35" s="36"/>
      <c r="L35" s="36"/>
      <c r="M35" s="66"/>
      <c r="N35" s="167">
        <v>2</v>
      </c>
      <c r="O35" s="38">
        <f t="shared" si="3"/>
        <v>13000</v>
      </c>
      <c r="P35" s="36"/>
      <c r="Q35" s="38"/>
      <c r="R35" s="36"/>
      <c r="S35" s="11"/>
      <c r="T35" s="167">
        <v>2</v>
      </c>
      <c r="U35" s="38">
        <f t="shared" si="4"/>
        <v>13000</v>
      </c>
      <c r="V35" s="36"/>
      <c r="W35" s="36"/>
      <c r="X35" s="36"/>
      <c r="Y35" s="41"/>
      <c r="Z35" s="171">
        <f t="shared" si="5"/>
        <v>2</v>
      </c>
      <c r="AA35" s="38">
        <f t="shared" si="6"/>
        <v>13000</v>
      </c>
      <c r="AB35" s="36"/>
      <c r="AC35" s="36"/>
      <c r="AD35" s="36"/>
      <c r="AE35" s="11"/>
      <c r="AF35" s="61">
        <f t="shared" si="0"/>
        <v>52000</v>
      </c>
    </row>
    <row r="36" spans="1:32" s="48" customFormat="1" ht="13.5" x14ac:dyDescent="0.25">
      <c r="A36" s="54"/>
      <c r="B36" s="36">
        <f t="shared" si="7"/>
        <v>28</v>
      </c>
      <c r="C36" s="36" t="s">
        <v>675</v>
      </c>
      <c r="D36" s="36">
        <v>12</v>
      </c>
      <c r="E36" s="10" t="s">
        <v>458</v>
      </c>
      <c r="F36" s="41">
        <v>4500</v>
      </c>
      <c r="G36" s="153">
        <f t="shared" si="1"/>
        <v>54000</v>
      </c>
      <c r="H36" s="164">
        <v>4</v>
      </c>
      <c r="I36" s="38">
        <f t="shared" si="2"/>
        <v>18000</v>
      </c>
      <c r="J36" s="185"/>
      <c r="K36" s="36"/>
      <c r="L36" s="36"/>
      <c r="M36" s="66"/>
      <c r="N36" s="167">
        <v>2</v>
      </c>
      <c r="O36" s="38">
        <f t="shared" si="3"/>
        <v>9000</v>
      </c>
      <c r="P36" s="36"/>
      <c r="Q36" s="38"/>
      <c r="R36" s="36"/>
      <c r="S36" s="11"/>
      <c r="T36" s="167">
        <v>4</v>
      </c>
      <c r="U36" s="38">
        <f t="shared" si="4"/>
        <v>18000</v>
      </c>
      <c r="V36" s="36"/>
      <c r="W36" s="36"/>
      <c r="X36" s="36"/>
      <c r="Y36" s="41"/>
      <c r="Z36" s="171">
        <f t="shared" si="5"/>
        <v>2</v>
      </c>
      <c r="AA36" s="38">
        <f t="shared" si="6"/>
        <v>9000</v>
      </c>
      <c r="AB36" s="36"/>
      <c r="AC36" s="36"/>
      <c r="AD36" s="36"/>
      <c r="AE36" s="11"/>
      <c r="AF36" s="61">
        <f t="shared" si="0"/>
        <v>54000</v>
      </c>
    </row>
    <row r="37" spans="1:32" s="48" customFormat="1" ht="13.5" x14ac:dyDescent="0.25">
      <c r="A37" s="54"/>
      <c r="B37" s="36">
        <f t="shared" si="7"/>
        <v>29</v>
      </c>
      <c r="C37" s="36" t="s">
        <v>667</v>
      </c>
      <c r="D37" s="36">
        <v>12</v>
      </c>
      <c r="E37" s="10" t="s">
        <v>458</v>
      </c>
      <c r="F37" s="41">
        <v>500</v>
      </c>
      <c r="G37" s="153">
        <f t="shared" si="1"/>
        <v>6000</v>
      </c>
      <c r="H37" s="164">
        <v>4</v>
      </c>
      <c r="I37" s="38">
        <f t="shared" si="2"/>
        <v>2000</v>
      </c>
      <c r="J37" s="185"/>
      <c r="K37" s="36"/>
      <c r="L37" s="36"/>
      <c r="M37" s="66"/>
      <c r="N37" s="167">
        <v>2</v>
      </c>
      <c r="O37" s="38">
        <f t="shared" si="3"/>
        <v>1000</v>
      </c>
      <c r="P37" s="36"/>
      <c r="Q37" s="38"/>
      <c r="R37" s="36"/>
      <c r="S37" s="11"/>
      <c r="T37" s="167">
        <v>4</v>
      </c>
      <c r="U37" s="38">
        <f t="shared" si="4"/>
        <v>2000</v>
      </c>
      <c r="V37" s="36"/>
      <c r="W37" s="36"/>
      <c r="X37" s="36"/>
      <c r="Y37" s="41"/>
      <c r="Z37" s="171">
        <f t="shared" si="5"/>
        <v>2</v>
      </c>
      <c r="AA37" s="38">
        <f t="shared" si="6"/>
        <v>1000</v>
      </c>
      <c r="AB37" s="36"/>
      <c r="AC37" s="36"/>
      <c r="AD37" s="36"/>
      <c r="AE37" s="11"/>
      <c r="AF37" s="61">
        <f t="shared" si="0"/>
        <v>6000</v>
      </c>
    </row>
    <row r="38" spans="1:32" s="48" customFormat="1" ht="13.5" x14ac:dyDescent="0.25">
      <c r="A38" s="54"/>
      <c r="B38" s="36">
        <f t="shared" si="7"/>
        <v>30</v>
      </c>
      <c r="C38" s="36" t="s">
        <v>668</v>
      </c>
      <c r="D38" s="36">
        <v>12</v>
      </c>
      <c r="E38" s="10" t="s">
        <v>458</v>
      </c>
      <c r="F38" s="41">
        <v>750</v>
      </c>
      <c r="G38" s="153">
        <f t="shared" si="1"/>
        <v>9000</v>
      </c>
      <c r="H38" s="164">
        <v>4</v>
      </c>
      <c r="I38" s="38">
        <f t="shared" si="2"/>
        <v>3000</v>
      </c>
      <c r="J38" s="185"/>
      <c r="K38" s="36"/>
      <c r="L38" s="36"/>
      <c r="M38" s="66"/>
      <c r="N38" s="167">
        <v>2</v>
      </c>
      <c r="O38" s="38">
        <f t="shared" si="3"/>
        <v>1500</v>
      </c>
      <c r="P38" s="36"/>
      <c r="Q38" s="38"/>
      <c r="R38" s="36"/>
      <c r="S38" s="11"/>
      <c r="T38" s="167">
        <v>2</v>
      </c>
      <c r="U38" s="38">
        <f t="shared" si="4"/>
        <v>1500</v>
      </c>
      <c r="V38" s="36"/>
      <c r="W38" s="36"/>
      <c r="X38" s="36"/>
      <c r="Y38" s="41"/>
      <c r="Z38" s="171">
        <f t="shared" si="5"/>
        <v>4</v>
      </c>
      <c r="AA38" s="38">
        <f t="shared" si="6"/>
        <v>3000</v>
      </c>
      <c r="AB38" s="36"/>
      <c r="AC38" s="36"/>
      <c r="AD38" s="36"/>
      <c r="AE38" s="11"/>
      <c r="AF38" s="61">
        <f t="shared" si="0"/>
        <v>9000</v>
      </c>
    </row>
    <row r="39" spans="1:32" s="48" customFormat="1" ht="13.5" x14ac:dyDescent="0.25">
      <c r="A39" s="54"/>
      <c r="B39" s="36">
        <f t="shared" si="7"/>
        <v>31</v>
      </c>
      <c r="C39" s="36" t="s">
        <v>56</v>
      </c>
      <c r="D39" s="36">
        <v>20</v>
      </c>
      <c r="E39" s="10" t="s">
        <v>458</v>
      </c>
      <c r="F39" s="41">
        <v>4180</v>
      </c>
      <c r="G39" s="153">
        <f t="shared" si="1"/>
        <v>83600</v>
      </c>
      <c r="H39" s="164">
        <v>2</v>
      </c>
      <c r="I39" s="38">
        <f t="shared" si="2"/>
        <v>8360</v>
      </c>
      <c r="J39" s="185"/>
      <c r="K39" s="36"/>
      <c r="L39" s="36"/>
      <c r="M39" s="66"/>
      <c r="N39" s="167">
        <v>2</v>
      </c>
      <c r="O39" s="38">
        <f t="shared" si="3"/>
        <v>8360</v>
      </c>
      <c r="P39" s="36"/>
      <c r="Q39" s="38"/>
      <c r="R39" s="36"/>
      <c r="S39" s="11"/>
      <c r="T39" s="167">
        <v>10</v>
      </c>
      <c r="U39" s="38">
        <f t="shared" si="4"/>
        <v>41800</v>
      </c>
      <c r="V39" s="36"/>
      <c r="W39" s="36"/>
      <c r="X39" s="36"/>
      <c r="Y39" s="41"/>
      <c r="Z39" s="171">
        <f t="shared" si="5"/>
        <v>6</v>
      </c>
      <c r="AA39" s="38">
        <f t="shared" si="6"/>
        <v>25080</v>
      </c>
      <c r="AB39" s="36"/>
      <c r="AC39" s="36"/>
      <c r="AD39" s="36"/>
      <c r="AE39" s="11"/>
      <c r="AF39" s="61">
        <f t="shared" si="0"/>
        <v>83600</v>
      </c>
    </row>
    <row r="40" spans="1:32" s="48" customFormat="1" ht="13.5" x14ac:dyDescent="0.25">
      <c r="A40" s="54"/>
      <c r="B40" s="36">
        <f t="shared" si="7"/>
        <v>32</v>
      </c>
      <c r="C40" s="36" t="s">
        <v>636</v>
      </c>
      <c r="D40" s="36">
        <v>30</v>
      </c>
      <c r="E40" s="10" t="s">
        <v>458</v>
      </c>
      <c r="F40" s="41">
        <v>750</v>
      </c>
      <c r="G40" s="153">
        <f t="shared" si="1"/>
        <v>22500</v>
      </c>
      <c r="H40" s="164">
        <v>2</v>
      </c>
      <c r="I40" s="38">
        <f t="shared" si="2"/>
        <v>1500</v>
      </c>
      <c r="J40" s="185"/>
      <c r="K40" s="36"/>
      <c r="L40" s="36"/>
      <c r="M40" s="66"/>
      <c r="N40" s="167">
        <v>2</v>
      </c>
      <c r="O40" s="38">
        <f t="shared" si="3"/>
        <v>1500</v>
      </c>
      <c r="P40" s="36"/>
      <c r="Q40" s="38"/>
      <c r="R40" s="36"/>
      <c r="S40" s="11"/>
      <c r="T40" s="167">
        <v>4</v>
      </c>
      <c r="U40" s="38">
        <f t="shared" si="4"/>
        <v>3000</v>
      </c>
      <c r="V40" s="36"/>
      <c r="W40" s="36"/>
      <c r="X40" s="36"/>
      <c r="Y40" s="41"/>
      <c r="Z40" s="171">
        <f t="shared" si="5"/>
        <v>22</v>
      </c>
      <c r="AA40" s="38">
        <f t="shared" si="6"/>
        <v>16500</v>
      </c>
      <c r="AB40" s="36"/>
      <c r="AC40" s="36"/>
      <c r="AD40" s="36"/>
      <c r="AE40" s="11"/>
      <c r="AF40" s="61">
        <f t="shared" si="0"/>
        <v>22500</v>
      </c>
    </row>
    <row r="41" spans="1:32" s="48" customFormat="1" ht="13.5" x14ac:dyDescent="0.25">
      <c r="A41" s="54"/>
      <c r="B41" s="36">
        <f t="shared" si="7"/>
        <v>33</v>
      </c>
      <c r="C41" s="36" t="s">
        <v>652</v>
      </c>
      <c r="D41" s="36">
        <v>8</v>
      </c>
      <c r="E41" s="10" t="s">
        <v>458</v>
      </c>
      <c r="F41" s="41">
        <v>2500</v>
      </c>
      <c r="G41" s="153">
        <f t="shared" si="1"/>
        <v>20000</v>
      </c>
      <c r="H41" s="164">
        <v>2</v>
      </c>
      <c r="I41" s="38">
        <f t="shared" si="2"/>
        <v>5000</v>
      </c>
      <c r="J41" s="185"/>
      <c r="K41" s="36"/>
      <c r="L41" s="36"/>
      <c r="M41" s="66"/>
      <c r="N41" s="167">
        <v>2</v>
      </c>
      <c r="O41" s="38">
        <f t="shared" si="3"/>
        <v>5000</v>
      </c>
      <c r="P41" s="36"/>
      <c r="Q41" s="38"/>
      <c r="R41" s="36"/>
      <c r="S41" s="11"/>
      <c r="T41" s="167">
        <v>4</v>
      </c>
      <c r="U41" s="38">
        <f t="shared" si="4"/>
        <v>10000</v>
      </c>
      <c r="V41" s="36"/>
      <c r="W41" s="36"/>
      <c r="X41" s="36"/>
      <c r="Y41" s="41"/>
      <c r="Z41" s="171">
        <f t="shared" si="5"/>
        <v>0</v>
      </c>
      <c r="AA41" s="38">
        <f t="shared" si="6"/>
        <v>0</v>
      </c>
      <c r="AB41" s="36"/>
      <c r="AC41" s="36"/>
      <c r="AD41" s="36"/>
      <c r="AE41" s="11"/>
      <c r="AF41" s="61">
        <f t="shared" si="0"/>
        <v>20000</v>
      </c>
    </row>
    <row r="42" spans="1:32" s="48" customFormat="1" ht="13.5" x14ac:dyDescent="0.25">
      <c r="A42" s="54"/>
      <c r="B42" s="36">
        <f t="shared" si="7"/>
        <v>34</v>
      </c>
      <c r="C42" s="36" t="s">
        <v>641</v>
      </c>
      <c r="D42" s="36">
        <v>20</v>
      </c>
      <c r="E42" s="10" t="s">
        <v>458</v>
      </c>
      <c r="F42" s="41">
        <v>650</v>
      </c>
      <c r="G42" s="153">
        <f t="shared" si="1"/>
        <v>13000</v>
      </c>
      <c r="H42" s="164">
        <v>5</v>
      </c>
      <c r="I42" s="38">
        <f t="shared" si="2"/>
        <v>3250</v>
      </c>
      <c r="J42" s="185"/>
      <c r="K42" s="36"/>
      <c r="L42" s="36"/>
      <c r="M42" s="66"/>
      <c r="N42" s="167">
        <v>2</v>
      </c>
      <c r="O42" s="38">
        <f t="shared" si="3"/>
        <v>1300</v>
      </c>
      <c r="P42" s="36"/>
      <c r="Q42" s="38"/>
      <c r="R42" s="36"/>
      <c r="S42" s="11"/>
      <c r="T42" s="167">
        <v>4</v>
      </c>
      <c r="U42" s="38">
        <f t="shared" si="4"/>
        <v>2600</v>
      </c>
      <c r="V42" s="36"/>
      <c r="W42" s="36"/>
      <c r="X42" s="36"/>
      <c r="Y42" s="41"/>
      <c r="Z42" s="171">
        <f t="shared" si="5"/>
        <v>9</v>
      </c>
      <c r="AA42" s="38">
        <f t="shared" si="6"/>
        <v>5850</v>
      </c>
      <c r="AB42" s="36"/>
      <c r="AC42" s="36"/>
      <c r="AD42" s="36"/>
      <c r="AE42" s="11"/>
      <c r="AF42" s="61">
        <f t="shared" si="0"/>
        <v>13000</v>
      </c>
    </row>
    <row r="43" spans="1:32" s="48" customFormat="1" ht="13.5" x14ac:dyDescent="0.25">
      <c r="A43" s="422"/>
      <c r="B43" s="36">
        <f t="shared" ref="B43:B50" si="9">+B42+1</f>
        <v>35</v>
      </c>
      <c r="C43" s="36" t="s">
        <v>57</v>
      </c>
      <c r="D43" s="36">
        <v>12</v>
      </c>
      <c r="E43" s="10" t="s">
        <v>458</v>
      </c>
      <c r="F43" s="41">
        <v>3850</v>
      </c>
      <c r="G43" s="153">
        <f t="shared" ref="G43:G49" si="10">+D43*F43</f>
        <v>46200</v>
      </c>
      <c r="H43" s="164">
        <v>2</v>
      </c>
      <c r="I43" s="38">
        <f t="shared" ref="I43:I57" si="11">+H43*F43</f>
        <v>7700</v>
      </c>
      <c r="J43" s="185"/>
      <c r="K43" s="36"/>
      <c r="L43" s="36"/>
      <c r="M43" s="66"/>
      <c r="N43" s="167">
        <v>2</v>
      </c>
      <c r="O43" s="38">
        <f t="shared" ref="O43:O57" si="12">+N43*F43</f>
        <v>7700</v>
      </c>
      <c r="P43" s="36"/>
      <c r="Q43" s="38"/>
      <c r="R43" s="36"/>
      <c r="S43" s="11"/>
      <c r="T43" s="167">
        <v>6</v>
      </c>
      <c r="U43" s="38">
        <f t="shared" ref="U43:U57" si="13">+T43*F43</f>
        <v>23100</v>
      </c>
      <c r="V43" s="36"/>
      <c r="W43" s="36"/>
      <c r="X43" s="36"/>
      <c r="Y43" s="41"/>
      <c r="Z43" s="171">
        <f t="shared" ref="Z43:Z57" si="14">+D43-H43-N43-T43</f>
        <v>2</v>
      </c>
      <c r="AA43" s="38">
        <f t="shared" ref="AA43:AA57" si="15">+G43-I43-O43-U43</f>
        <v>7700</v>
      </c>
      <c r="AB43" s="36"/>
      <c r="AC43" s="36"/>
      <c r="AD43" s="36"/>
      <c r="AE43" s="11"/>
      <c r="AF43" s="61"/>
    </row>
    <row r="44" spans="1:32" s="48" customFormat="1" ht="13.5" x14ac:dyDescent="0.25">
      <c r="A44" s="422"/>
      <c r="B44" s="36">
        <f t="shared" si="9"/>
        <v>36</v>
      </c>
      <c r="C44" s="36" t="s">
        <v>58</v>
      </c>
      <c r="D44" s="36">
        <v>12</v>
      </c>
      <c r="E44" s="10" t="s">
        <v>458</v>
      </c>
      <c r="F44" s="41">
        <v>1980</v>
      </c>
      <c r="G44" s="153">
        <f t="shared" si="10"/>
        <v>23760</v>
      </c>
      <c r="H44" s="164">
        <v>2</v>
      </c>
      <c r="I44" s="38">
        <f t="shared" si="11"/>
        <v>3960</v>
      </c>
      <c r="J44" s="185"/>
      <c r="K44" s="36"/>
      <c r="L44" s="36"/>
      <c r="M44" s="66"/>
      <c r="N44" s="167">
        <v>2</v>
      </c>
      <c r="O44" s="38">
        <f t="shared" si="12"/>
        <v>3960</v>
      </c>
      <c r="P44" s="36"/>
      <c r="Q44" s="38"/>
      <c r="R44" s="36"/>
      <c r="S44" s="11"/>
      <c r="T44" s="167">
        <v>6</v>
      </c>
      <c r="U44" s="38">
        <f t="shared" si="13"/>
        <v>11880</v>
      </c>
      <c r="V44" s="36"/>
      <c r="W44" s="36"/>
      <c r="X44" s="36"/>
      <c r="Y44" s="41"/>
      <c r="Z44" s="171">
        <f t="shared" si="14"/>
        <v>2</v>
      </c>
      <c r="AA44" s="38">
        <f t="shared" si="15"/>
        <v>3960</v>
      </c>
      <c r="AB44" s="36"/>
      <c r="AC44" s="36"/>
      <c r="AD44" s="36"/>
      <c r="AE44" s="11"/>
      <c r="AF44" s="61"/>
    </row>
    <row r="45" spans="1:32" s="48" customFormat="1" ht="13.5" x14ac:dyDescent="0.25">
      <c r="A45" s="422"/>
      <c r="B45" s="36">
        <f t="shared" si="9"/>
        <v>37</v>
      </c>
      <c r="C45" s="36" t="s">
        <v>59</v>
      </c>
      <c r="D45" s="36">
        <v>12</v>
      </c>
      <c r="E45" s="10" t="s">
        <v>458</v>
      </c>
      <c r="F45" s="41">
        <v>1650</v>
      </c>
      <c r="G45" s="153">
        <f t="shared" si="10"/>
        <v>19800</v>
      </c>
      <c r="H45" s="164">
        <v>3</v>
      </c>
      <c r="I45" s="38">
        <f t="shared" si="11"/>
        <v>4950</v>
      </c>
      <c r="J45" s="185"/>
      <c r="K45" s="36"/>
      <c r="L45" s="36"/>
      <c r="M45" s="66"/>
      <c r="N45" s="167">
        <v>2</v>
      </c>
      <c r="O45" s="38">
        <f t="shared" si="12"/>
        <v>3300</v>
      </c>
      <c r="P45" s="36"/>
      <c r="Q45" s="38"/>
      <c r="R45" s="36"/>
      <c r="S45" s="11"/>
      <c r="T45" s="167">
        <v>2</v>
      </c>
      <c r="U45" s="38">
        <f t="shared" si="13"/>
        <v>3300</v>
      </c>
      <c r="V45" s="36"/>
      <c r="W45" s="36"/>
      <c r="X45" s="36"/>
      <c r="Y45" s="41"/>
      <c r="Z45" s="171">
        <f t="shared" si="14"/>
        <v>5</v>
      </c>
      <c r="AA45" s="38">
        <f t="shared" si="15"/>
        <v>8250</v>
      </c>
      <c r="AB45" s="36"/>
      <c r="AC45" s="36"/>
      <c r="AD45" s="36"/>
      <c r="AE45" s="11"/>
      <c r="AF45" s="61"/>
    </row>
    <row r="46" spans="1:32" s="48" customFormat="1" ht="13.5" x14ac:dyDescent="0.25">
      <c r="A46" s="422"/>
      <c r="B46" s="36">
        <f t="shared" si="9"/>
        <v>38</v>
      </c>
      <c r="C46" s="36" t="s">
        <v>60</v>
      </c>
      <c r="D46" s="36">
        <v>6</v>
      </c>
      <c r="E46" s="10" t="s">
        <v>458</v>
      </c>
      <c r="F46" s="41">
        <v>94</v>
      </c>
      <c r="G46" s="153">
        <f t="shared" si="10"/>
        <v>564</v>
      </c>
      <c r="H46" s="164">
        <v>2</v>
      </c>
      <c r="I46" s="38">
        <f t="shared" si="11"/>
        <v>188</v>
      </c>
      <c r="J46" s="185"/>
      <c r="K46" s="36"/>
      <c r="L46" s="36"/>
      <c r="M46" s="66"/>
      <c r="N46" s="167">
        <v>1</v>
      </c>
      <c r="O46" s="38">
        <f t="shared" si="12"/>
        <v>94</v>
      </c>
      <c r="P46" s="36"/>
      <c r="Q46" s="38"/>
      <c r="R46" s="36"/>
      <c r="S46" s="11"/>
      <c r="T46" s="167">
        <v>1</v>
      </c>
      <c r="U46" s="38">
        <f t="shared" si="13"/>
        <v>94</v>
      </c>
      <c r="V46" s="36"/>
      <c r="W46" s="36"/>
      <c r="X46" s="36"/>
      <c r="Y46" s="41"/>
      <c r="Z46" s="171">
        <f t="shared" si="14"/>
        <v>2</v>
      </c>
      <c r="AA46" s="38">
        <f t="shared" si="15"/>
        <v>188</v>
      </c>
      <c r="AB46" s="36"/>
      <c r="AC46" s="36"/>
      <c r="AD46" s="36"/>
      <c r="AE46" s="11"/>
      <c r="AF46" s="61"/>
    </row>
    <row r="47" spans="1:32" s="48" customFormat="1" ht="13.5" x14ac:dyDescent="0.25">
      <c r="A47" s="422"/>
      <c r="B47" s="36">
        <f t="shared" si="9"/>
        <v>39</v>
      </c>
      <c r="C47" s="36" t="s">
        <v>582</v>
      </c>
      <c r="D47" s="36">
        <v>20</v>
      </c>
      <c r="E47" s="10" t="s">
        <v>458</v>
      </c>
      <c r="F47" s="41">
        <v>2500</v>
      </c>
      <c r="G47" s="153">
        <f t="shared" si="10"/>
        <v>50000</v>
      </c>
      <c r="H47" s="164">
        <v>2</v>
      </c>
      <c r="I47" s="38">
        <f t="shared" si="11"/>
        <v>5000</v>
      </c>
      <c r="J47" s="185"/>
      <c r="K47" s="36"/>
      <c r="L47" s="36"/>
      <c r="M47" s="66"/>
      <c r="N47" s="167">
        <v>2</v>
      </c>
      <c r="O47" s="38">
        <f t="shared" si="12"/>
        <v>5000</v>
      </c>
      <c r="P47" s="36"/>
      <c r="Q47" s="38"/>
      <c r="R47" s="36"/>
      <c r="S47" s="11"/>
      <c r="T47" s="167">
        <v>6</v>
      </c>
      <c r="U47" s="38">
        <f t="shared" si="13"/>
        <v>15000</v>
      </c>
      <c r="V47" s="36"/>
      <c r="W47" s="36"/>
      <c r="X47" s="36"/>
      <c r="Y47" s="41"/>
      <c r="Z47" s="171">
        <f t="shared" si="14"/>
        <v>10</v>
      </c>
      <c r="AA47" s="38">
        <f t="shared" si="15"/>
        <v>25000</v>
      </c>
      <c r="AB47" s="36"/>
      <c r="AC47" s="36"/>
      <c r="AD47" s="36"/>
      <c r="AE47" s="11"/>
      <c r="AF47" s="61"/>
    </row>
    <row r="48" spans="1:32" s="48" customFormat="1" ht="13.5" x14ac:dyDescent="0.25">
      <c r="A48" s="422"/>
      <c r="B48" s="36">
        <f t="shared" si="9"/>
        <v>40</v>
      </c>
      <c r="C48" s="36" t="s">
        <v>62</v>
      </c>
      <c r="D48" s="36">
        <v>12</v>
      </c>
      <c r="E48" s="10" t="s">
        <v>458</v>
      </c>
      <c r="F48" s="41">
        <v>275</v>
      </c>
      <c r="G48" s="153">
        <f t="shared" si="10"/>
        <v>3300</v>
      </c>
      <c r="H48" s="164">
        <v>5</v>
      </c>
      <c r="I48" s="38">
        <f t="shared" si="11"/>
        <v>1375</v>
      </c>
      <c r="J48" s="185"/>
      <c r="K48" s="36"/>
      <c r="L48" s="36"/>
      <c r="M48" s="66"/>
      <c r="N48" s="167">
        <v>2</v>
      </c>
      <c r="O48" s="38">
        <f t="shared" si="12"/>
        <v>550</v>
      </c>
      <c r="P48" s="36"/>
      <c r="Q48" s="38"/>
      <c r="R48" s="36"/>
      <c r="S48" s="11"/>
      <c r="T48" s="167">
        <v>2</v>
      </c>
      <c r="U48" s="38">
        <f t="shared" si="13"/>
        <v>550</v>
      </c>
      <c r="V48" s="36"/>
      <c r="W48" s="36"/>
      <c r="X48" s="36"/>
      <c r="Y48" s="41"/>
      <c r="Z48" s="171">
        <f t="shared" si="14"/>
        <v>3</v>
      </c>
      <c r="AA48" s="38">
        <f t="shared" si="15"/>
        <v>825</v>
      </c>
      <c r="AB48" s="36"/>
      <c r="AC48" s="36"/>
      <c r="AD48" s="36"/>
      <c r="AE48" s="11"/>
      <c r="AF48" s="61"/>
    </row>
    <row r="49" spans="1:33" s="48" customFormat="1" ht="13.5" x14ac:dyDescent="0.25">
      <c r="A49" s="422"/>
      <c r="B49" s="36">
        <f t="shared" si="9"/>
        <v>41</v>
      </c>
      <c r="C49" s="36" t="s">
        <v>64</v>
      </c>
      <c r="D49" s="36">
        <v>12</v>
      </c>
      <c r="E49" s="10" t="s">
        <v>458</v>
      </c>
      <c r="F49" s="41">
        <v>1600</v>
      </c>
      <c r="G49" s="153">
        <f t="shared" si="10"/>
        <v>19200</v>
      </c>
      <c r="H49" s="164">
        <v>5</v>
      </c>
      <c r="I49" s="38">
        <f t="shared" si="11"/>
        <v>8000</v>
      </c>
      <c r="J49" s="185"/>
      <c r="K49" s="36"/>
      <c r="L49" s="36"/>
      <c r="M49" s="66"/>
      <c r="N49" s="167">
        <v>2</v>
      </c>
      <c r="O49" s="38">
        <f t="shared" si="12"/>
        <v>3200</v>
      </c>
      <c r="P49" s="36"/>
      <c r="Q49" s="38"/>
      <c r="R49" s="36"/>
      <c r="S49" s="11"/>
      <c r="T49" s="167">
        <v>2</v>
      </c>
      <c r="U49" s="38">
        <f t="shared" si="13"/>
        <v>3200</v>
      </c>
      <c r="V49" s="36"/>
      <c r="W49" s="36"/>
      <c r="X49" s="36"/>
      <c r="Y49" s="41"/>
      <c r="Z49" s="171">
        <f t="shared" si="14"/>
        <v>3</v>
      </c>
      <c r="AA49" s="38">
        <f t="shared" si="15"/>
        <v>4800</v>
      </c>
      <c r="AB49" s="36"/>
      <c r="AC49" s="36"/>
      <c r="AD49" s="36"/>
      <c r="AE49" s="11"/>
      <c r="AF49" s="61"/>
    </row>
    <row r="50" spans="1:33" s="48" customFormat="1" ht="13.5" x14ac:dyDescent="0.25">
      <c r="A50" s="422"/>
      <c r="B50" s="36">
        <f t="shared" si="9"/>
        <v>42</v>
      </c>
      <c r="C50" s="36" t="s">
        <v>65</v>
      </c>
      <c r="D50" s="36">
        <v>12</v>
      </c>
      <c r="E50" s="10" t="s">
        <v>458</v>
      </c>
      <c r="F50" s="41">
        <v>1650</v>
      </c>
      <c r="G50" s="153">
        <f t="shared" ref="G50:G53" si="16">+D50*F50</f>
        <v>19800</v>
      </c>
      <c r="H50" s="164">
        <v>3</v>
      </c>
      <c r="I50" s="38">
        <f t="shared" si="11"/>
        <v>4950</v>
      </c>
      <c r="J50" s="185"/>
      <c r="K50" s="36"/>
      <c r="L50" s="36"/>
      <c r="M50" s="66"/>
      <c r="N50" s="167">
        <v>2</v>
      </c>
      <c r="O50" s="38">
        <f t="shared" si="12"/>
        <v>3300</v>
      </c>
      <c r="P50" s="36"/>
      <c r="Q50" s="38"/>
      <c r="R50" s="36"/>
      <c r="S50" s="11"/>
      <c r="T50" s="167">
        <v>2</v>
      </c>
      <c r="U50" s="38">
        <f t="shared" si="13"/>
        <v>3300</v>
      </c>
      <c r="V50" s="36"/>
      <c r="W50" s="36"/>
      <c r="X50" s="36"/>
      <c r="Y50" s="41"/>
      <c r="Z50" s="171">
        <f t="shared" si="14"/>
        <v>5</v>
      </c>
      <c r="AA50" s="38">
        <f t="shared" si="15"/>
        <v>8250</v>
      </c>
      <c r="AB50" s="36"/>
      <c r="AC50" s="36"/>
      <c r="AD50" s="36"/>
      <c r="AE50" s="11"/>
      <c r="AF50" s="61"/>
    </row>
    <row r="51" spans="1:33" s="48" customFormat="1" ht="13.5" x14ac:dyDescent="0.25">
      <c r="A51" s="422"/>
      <c r="B51" s="36">
        <f t="shared" ref="B51:B53" si="17">+B50+1</f>
        <v>43</v>
      </c>
      <c r="C51" s="36" t="s">
        <v>638</v>
      </c>
      <c r="D51" s="36">
        <v>6</v>
      </c>
      <c r="E51" s="10" t="s">
        <v>458</v>
      </c>
      <c r="F51" s="41">
        <v>2500</v>
      </c>
      <c r="G51" s="153">
        <f t="shared" si="16"/>
        <v>15000</v>
      </c>
      <c r="H51" s="164">
        <v>2</v>
      </c>
      <c r="I51" s="38">
        <f t="shared" si="11"/>
        <v>5000</v>
      </c>
      <c r="J51" s="185"/>
      <c r="K51" s="36"/>
      <c r="L51" s="36"/>
      <c r="M51" s="66"/>
      <c r="N51" s="167">
        <v>2</v>
      </c>
      <c r="O51" s="38">
        <f t="shared" si="12"/>
        <v>5000</v>
      </c>
      <c r="P51" s="36"/>
      <c r="Q51" s="38"/>
      <c r="R51" s="36"/>
      <c r="S51" s="11"/>
      <c r="T51" s="167">
        <v>2</v>
      </c>
      <c r="U51" s="38">
        <f t="shared" si="13"/>
        <v>5000</v>
      </c>
      <c r="V51" s="36"/>
      <c r="W51" s="36"/>
      <c r="X51" s="36"/>
      <c r="Y51" s="41"/>
      <c r="Z51" s="171">
        <f t="shared" si="14"/>
        <v>0</v>
      </c>
      <c r="AA51" s="38">
        <f t="shared" si="15"/>
        <v>0</v>
      </c>
      <c r="AB51" s="36"/>
      <c r="AC51" s="36"/>
      <c r="AD51" s="36"/>
      <c r="AE51" s="11"/>
      <c r="AF51" s="61"/>
    </row>
    <row r="52" spans="1:33" s="48" customFormat="1" ht="13.5" x14ac:dyDescent="0.25">
      <c r="A52" s="422"/>
      <c r="B52" s="36">
        <f t="shared" si="17"/>
        <v>44</v>
      </c>
      <c r="C52" s="36" t="s">
        <v>642</v>
      </c>
      <c r="D52" s="36">
        <v>2</v>
      </c>
      <c r="E52" s="10" t="s">
        <v>458</v>
      </c>
      <c r="F52" s="41">
        <v>12000</v>
      </c>
      <c r="G52" s="153">
        <f t="shared" si="16"/>
        <v>24000</v>
      </c>
      <c r="H52" s="164">
        <v>1</v>
      </c>
      <c r="I52" s="38">
        <f t="shared" si="11"/>
        <v>12000</v>
      </c>
      <c r="J52" s="185"/>
      <c r="K52" s="36"/>
      <c r="L52" s="36"/>
      <c r="M52" s="66"/>
      <c r="N52" s="167">
        <v>0</v>
      </c>
      <c r="O52" s="38">
        <f t="shared" si="12"/>
        <v>0</v>
      </c>
      <c r="P52" s="36"/>
      <c r="Q52" s="38"/>
      <c r="R52" s="36"/>
      <c r="S52" s="11"/>
      <c r="T52" s="167">
        <v>1</v>
      </c>
      <c r="U52" s="38">
        <f t="shared" si="13"/>
        <v>12000</v>
      </c>
      <c r="V52" s="36"/>
      <c r="W52" s="36"/>
      <c r="X52" s="36"/>
      <c r="Y52" s="41"/>
      <c r="Z52" s="171">
        <f t="shared" si="14"/>
        <v>0</v>
      </c>
      <c r="AA52" s="38">
        <f t="shared" si="15"/>
        <v>0</v>
      </c>
      <c r="AB52" s="36"/>
      <c r="AC52" s="36"/>
      <c r="AD52" s="36"/>
      <c r="AE52" s="11"/>
      <c r="AF52" s="61"/>
    </row>
    <row r="53" spans="1:33" s="48" customFormat="1" ht="13.5" x14ac:dyDescent="0.25">
      <c r="A53" s="422"/>
      <c r="B53" s="36">
        <f t="shared" si="17"/>
        <v>45</v>
      </c>
      <c r="C53" s="36" t="s">
        <v>66</v>
      </c>
      <c r="D53" s="36">
        <v>12</v>
      </c>
      <c r="E53" s="10" t="s">
        <v>458</v>
      </c>
      <c r="F53" s="41">
        <v>825</v>
      </c>
      <c r="G53" s="153">
        <f t="shared" si="16"/>
        <v>9900</v>
      </c>
      <c r="H53" s="164">
        <v>2</v>
      </c>
      <c r="I53" s="38">
        <f t="shared" si="11"/>
        <v>1650</v>
      </c>
      <c r="J53" s="185"/>
      <c r="K53" s="36"/>
      <c r="L53" s="36"/>
      <c r="M53" s="66"/>
      <c r="N53" s="167">
        <v>2</v>
      </c>
      <c r="O53" s="38">
        <f t="shared" si="12"/>
        <v>1650</v>
      </c>
      <c r="P53" s="36"/>
      <c r="Q53" s="38"/>
      <c r="R53" s="36"/>
      <c r="S53" s="11"/>
      <c r="T53" s="167">
        <v>5</v>
      </c>
      <c r="U53" s="38">
        <f t="shared" si="13"/>
        <v>4125</v>
      </c>
      <c r="V53" s="36"/>
      <c r="W53" s="36"/>
      <c r="X53" s="36"/>
      <c r="Y53" s="41"/>
      <c r="Z53" s="171">
        <f t="shared" si="14"/>
        <v>3</v>
      </c>
      <c r="AA53" s="38">
        <f t="shared" si="15"/>
        <v>2475</v>
      </c>
      <c r="AB53" s="36"/>
      <c r="AC53" s="36"/>
      <c r="AD53" s="36"/>
      <c r="AE53" s="11"/>
      <c r="AF53" s="61"/>
    </row>
    <row r="54" spans="1:33" s="48" customFormat="1" ht="13.5" x14ac:dyDescent="0.25">
      <c r="A54" s="422"/>
      <c r="B54" s="36">
        <f>+B53+1</f>
        <v>46</v>
      </c>
      <c r="C54" s="36" t="s">
        <v>502</v>
      </c>
      <c r="D54" s="36">
        <v>4</v>
      </c>
      <c r="E54" s="10" t="s">
        <v>458</v>
      </c>
      <c r="F54" s="41">
        <v>2500</v>
      </c>
      <c r="G54" s="41">
        <f>+F54*D54</f>
        <v>10000</v>
      </c>
      <c r="H54" s="164">
        <v>1</v>
      </c>
      <c r="I54" s="38">
        <f t="shared" si="11"/>
        <v>2500</v>
      </c>
      <c r="J54" s="185"/>
      <c r="K54" s="36"/>
      <c r="L54" s="36"/>
      <c r="M54" s="66"/>
      <c r="N54" s="167">
        <v>1</v>
      </c>
      <c r="O54" s="38">
        <f t="shared" si="12"/>
        <v>2500</v>
      </c>
      <c r="P54" s="36"/>
      <c r="Q54" s="38"/>
      <c r="R54" s="36"/>
      <c r="S54" s="11"/>
      <c r="T54" s="167">
        <v>1</v>
      </c>
      <c r="U54" s="38">
        <f t="shared" si="13"/>
        <v>2500</v>
      </c>
      <c r="V54" s="36"/>
      <c r="W54" s="36"/>
      <c r="X54" s="36"/>
      <c r="Y54" s="41"/>
      <c r="Z54" s="171">
        <f t="shared" si="14"/>
        <v>1</v>
      </c>
      <c r="AA54" s="38">
        <f t="shared" si="15"/>
        <v>2500</v>
      </c>
      <c r="AB54" s="36"/>
      <c r="AC54" s="36"/>
      <c r="AD54" s="36"/>
      <c r="AE54" s="11"/>
      <c r="AF54" s="61"/>
    </row>
    <row r="55" spans="1:33" s="48" customFormat="1" ht="13.5" x14ac:dyDescent="0.25">
      <c r="A55" s="52"/>
      <c r="B55" s="36">
        <f>+B54+1</f>
        <v>47</v>
      </c>
      <c r="C55" s="36" t="s">
        <v>669</v>
      </c>
      <c r="D55" s="36">
        <v>6</v>
      </c>
      <c r="E55" s="10" t="s">
        <v>473</v>
      </c>
      <c r="F55" s="41">
        <v>7500</v>
      </c>
      <c r="G55" s="41">
        <f t="shared" ref="G55:G57" si="18">+F55*D55</f>
        <v>45000</v>
      </c>
      <c r="H55" s="164">
        <v>1</v>
      </c>
      <c r="I55" s="38">
        <f t="shared" si="11"/>
        <v>7500</v>
      </c>
      <c r="J55" s="185"/>
      <c r="K55" s="36"/>
      <c r="L55" s="36"/>
      <c r="M55" s="66"/>
      <c r="N55" s="167">
        <v>2</v>
      </c>
      <c r="O55" s="38">
        <f t="shared" si="12"/>
        <v>15000</v>
      </c>
      <c r="P55" s="36"/>
      <c r="Q55" s="38"/>
      <c r="R55" s="36"/>
      <c r="S55" s="11"/>
      <c r="T55" s="167">
        <v>2</v>
      </c>
      <c r="U55" s="38">
        <f t="shared" si="13"/>
        <v>15000</v>
      </c>
      <c r="V55" s="36"/>
      <c r="W55" s="36"/>
      <c r="X55" s="36"/>
      <c r="Y55" s="41"/>
      <c r="Z55" s="171">
        <f t="shared" si="14"/>
        <v>1</v>
      </c>
      <c r="AA55" s="38">
        <f t="shared" si="15"/>
        <v>7500</v>
      </c>
      <c r="AB55" s="36"/>
      <c r="AC55" s="36"/>
      <c r="AD55" s="36"/>
      <c r="AE55" s="11"/>
      <c r="AF55" s="61"/>
    </row>
    <row r="56" spans="1:33" s="48" customFormat="1" ht="13.5" x14ac:dyDescent="0.25">
      <c r="A56" s="52"/>
      <c r="B56" s="36">
        <f t="shared" ref="B56:B57" si="19">+B55+1</f>
        <v>48</v>
      </c>
      <c r="C56" s="36" t="s">
        <v>659</v>
      </c>
      <c r="D56" s="36">
        <v>6</v>
      </c>
      <c r="E56" s="10" t="s">
        <v>458</v>
      </c>
      <c r="F56" s="41">
        <v>850</v>
      </c>
      <c r="G56" s="41">
        <f t="shared" si="18"/>
        <v>5100</v>
      </c>
      <c r="H56" s="164">
        <v>2</v>
      </c>
      <c r="I56" s="38">
        <f t="shared" si="11"/>
        <v>1700</v>
      </c>
      <c r="J56" s="185"/>
      <c r="K56" s="36"/>
      <c r="L56" s="36"/>
      <c r="M56" s="66"/>
      <c r="N56" s="167">
        <v>1</v>
      </c>
      <c r="O56" s="38">
        <f t="shared" si="12"/>
        <v>850</v>
      </c>
      <c r="P56" s="36"/>
      <c r="Q56" s="38"/>
      <c r="R56" s="36"/>
      <c r="S56" s="11"/>
      <c r="T56" s="167">
        <v>1</v>
      </c>
      <c r="U56" s="38">
        <f t="shared" si="13"/>
        <v>850</v>
      </c>
      <c r="V56" s="36"/>
      <c r="W56" s="36"/>
      <c r="X56" s="36"/>
      <c r="Y56" s="41"/>
      <c r="Z56" s="171">
        <f t="shared" si="14"/>
        <v>2</v>
      </c>
      <c r="AA56" s="38">
        <f t="shared" si="15"/>
        <v>1700</v>
      </c>
      <c r="AB56" s="36"/>
      <c r="AC56" s="36"/>
      <c r="AD56" s="36"/>
      <c r="AE56" s="11"/>
      <c r="AF56" s="61"/>
    </row>
    <row r="57" spans="1:33" s="48" customFormat="1" ht="13.5" x14ac:dyDescent="0.25">
      <c r="A57" s="52"/>
      <c r="B57" s="36">
        <f t="shared" si="19"/>
        <v>49</v>
      </c>
      <c r="C57" s="36" t="s">
        <v>660</v>
      </c>
      <c r="D57" s="36">
        <v>6</v>
      </c>
      <c r="E57" s="10" t="s">
        <v>458</v>
      </c>
      <c r="F57" s="41">
        <v>1800</v>
      </c>
      <c r="G57" s="41">
        <f t="shared" si="18"/>
        <v>10800</v>
      </c>
      <c r="H57" s="164">
        <v>1</v>
      </c>
      <c r="I57" s="38">
        <f t="shared" si="11"/>
        <v>1800</v>
      </c>
      <c r="J57" s="185"/>
      <c r="K57" s="36"/>
      <c r="L57" s="36"/>
      <c r="M57" s="66"/>
      <c r="N57" s="167">
        <v>1</v>
      </c>
      <c r="O57" s="38">
        <f t="shared" si="12"/>
        <v>1800</v>
      </c>
      <c r="P57" s="36"/>
      <c r="Q57" s="38"/>
      <c r="R57" s="36"/>
      <c r="S57" s="11"/>
      <c r="T57" s="167">
        <v>1</v>
      </c>
      <c r="U57" s="38">
        <f t="shared" si="13"/>
        <v>1800</v>
      </c>
      <c r="V57" s="36"/>
      <c r="W57" s="36"/>
      <c r="X57" s="36"/>
      <c r="Y57" s="41"/>
      <c r="Z57" s="171">
        <f t="shared" si="14"/>
        <v>3</v>
      </c>
      <c r="AA57" s="38">
        <f t="shared" si="15"/>
        <v>5400</v>
      </c>
      <c r="AB57" s="36"/>
      <c r="AC57" s="36"/>
      <c r="AD57" s="36"/>
      <c r="AE57" s="11"/>
      <c r="AF57" s="61"/>
    </row>
    <row r="58" spans="1:33" s="48" customFormat="1" ht="15" customHeight="1" x14ac:dyDescent="0.25">
      <c r="A58" s="630" t="s">
        <v>683</v>
      </c>
      <c r="B58" s="631"/>
      <c r="C58" s="632"/>
      <c r="D58" s="139"/>
      <c r="E58" s="140"/>
      <c r="F58" s="141"/>
      <c r="G58" s="143">
        <f>SUM(G9:G57)</f>
        <v>2989424</v>
      </c>
      <c r="H58" s="165">
        <v>1</v>
      </c>
      <c r="I58" s="143">
        <f>SUM(I9:I57)</f>
        <v>668183</v>
      </c>
      <c r="J58" s="203"/>
      <c r="K58" s="143"/>
      <c r="L58" s="139"/>
      <c r="M58" s="143"/>
      <c r="N58" s="165">
        <v>1</v>
      </c>
      <c r="O58" s="143">
        <f>SUM(O9:O57)</f>
        <v>666914</v>
      </c>
      <c r="P58" s="203"/>
      <c r="Q58" s="143">
        <f>SUM(Q8:Q42)</f>
        <v>0</v>
      </c>
      <c r="R58" s="139">
        <v>1</v>
      </c>
      <c r="S58" s="143">
        <f>SUM(S8:S42)</f>
        <v>0</v>
      </c>
      <c r="T58" s="165">
        <v>1</v>
      </c>
      <c r="U58" s="143">
        <f>SUM(U9:U57)</f>
        <v>900449</v>
      </c>
      <c r="V58" s="203"/>
      <c r="W58" s="143"/>
      <c r="X58" s="139"/>
      <c r="Y58" s="143"/>
      <c r="Z58" s="165">
        <v>1</v>
      </c>
      <c r="AA58" s="143">
        <f>SUM(AA9:AA57)</f>
        <v>753878</v>
      </c>
      <c r="AB58" s="203"/>
      <c r="AC58" s="143"/>
      <c r="AD58" s="139"/>
      <c r="AE58" s="143"/>
      <c r="AF58" s="61">
        <f>SUM(AF9:AF42)</f>
        <v>2687000</v>
      </c>
      <c r="AG58" s="61">
        <f>+I58+O58+U58+AA58</f>
        <v>2989424</v>
      </c>
    </row>
    <row r="59" spans="1:33" x14ac:dyDescent="0.25">
      <c r="A59" s="257"/>
      <c r="B59" s="257"/>
      <c r="C59" s="257"/>
      <c r="D59" s="257"/>
      <c r="E59" s="257"/>
      <c r="F59" s="562"/>
      <c r="G59" s="562"/>
      <c r="H59" s="285"/>
      <c r="I59" s="258"/>
      <c r="J59" s="259"/>
      <c r="K59" s="258"/>
      <c r="L59" s="258"/>
      <c r="M59" s="258"/>
      <c r="N59" s="259"/>
      <c r="O59" s="258"/>
      <c r="P59" s="258"/>
      <c r="Q59" s="258"/>
      <c r="R59" s="258"/>
      <c r="S59" s="258"/>
      <c r="T59" s="258"/>
      <c r="U59" s="258"/>
      <c r="V59" s="258"/>
      <c r="W59" s="258"/>
      <c r="X59" s="257"/>
      <c r="Y59"/>
      <c r="AF59" s="61">
        <f t="shared" ref="AF59" si="20">+AE59+AC59+AA59+Y59+W59+U59+S59+Q59+O59+M59+K59+I59</f>
        <v>0</v>
      </c>
    </row>
    <row r="60" spans="1:33" x14ac:dyDescent="0.25">
      <c r="A60" s="257"/>
      <c r="B60" s="257"/>
      <c r="C60" s="257"/>
      <c r="D60" s="257"/>
      <c r="E60" s="257"/>
      <c r="F60" s="258"/>
      <c r="G60" s="258"/>
      <c r="H60" s="285"/>
      <c r="I60" s="258"/>
      <c r="J60" s="259"/>
      <c r="K60" s="258"/>
      <c r="L60" s="258"/>
      <c r="M60" s="258"/>
      <c r="N60" s="259"/>
      <c r="O60" s="258"/>
      <c r="P60" s="258"/>
      <c r="Q60" s="258"/>
      <c r="R60" s="258"/>
      <c r="S60" s="258"/>
      <c r="T60" s="258"/>
      <c r="U60" s="258"/>
      <c r="V60" s="258"/>
      <c r="W60" s="258"/>
      <c r="X60" s="257"/>
      <c r="Y60"/>
      <c r="AF60" s="61"/>
    </row>
    <row r="61" spans="1:33" x14ac:dyDescent="0.25">
      <c r="A61" s="257"/>
      <c r="B61" s="410"/>
      <c r="C61" s="410"/>
      <c r="D61" s="410"/>
      <c r="E61" s="257"/>
      <c r="F61" s="258"/>
      <c r="G61" s="258"/>
      <c r="H61" s="285"/>
      <c r="I61" s="258"/>
      <c r="J61" s="259"/>
      <c r="K61" s="258"/>
      <c r="L61" s="258"/>
      <c r="M61" s="258"/>
      <c r="N61" s="259"/>
      <c r="O61" s="258"/>
      <c r="P61" s="258"/>
      <c r="Q61" s="258"/>
      <c r="R61" s="258"/>
      <c r="X61" s="275"/>
      <c r="Y61" s="404"/>
      <c r="Z61" s="404"/>
      <c r="AA61" s="404"/>
      <c r="AB61" s="404"/>
      <c r="AC61" s="404"/>
      <c r="AF61" s="61"/>
    </row>
    <row r="62" spans="1:33" ht="15.75" x14ac:dyDescent="0.25">
      <c r="A62" s="681" t="s">
        <v>681</v>
      </c>
      <c r="B62" s="681"/>
      <c r="C62" s="681"/>
      <c r="D62" s="681"/>
      <c r="E62" s="681"/>
      <c r="F62" s="681"/>
      <c r="G62" s="681"/>
      <c r="H62" s="681"/>
      <c r="I62" s="681"/>
      <c r="J62" s="681"/>
      <c r="K62" s="681"/>
      <c r="L62" s="681"/>
      <c r="M62" s="681"/>
      <c r="N62" s="681"/>
      <c r="O62" s="681"/>
      <c r="P62" s="681"/>
      <c r="Q62" s="681"/>
      <c r="R62" s="681"/>
      <c r="S62" s="681"/>
      <c r="T62" s="681"/>
      <c r="U62" s="681"/>
      <c r="V62" s="681"/>
      <c r="W62" s="681"/>
      <c r="X62" s="681"/>
      <c r="Y62" s="681"/>
      <c r="Z62" s="681"/>
      <c r="AA62" s="681"/>
      <c r="AB62" s="681"/>
      <c r="AC62" s="681"/>
      <c r="AD62" s="681"/>
      <c r="AE62" s="681"/>
      <c r="AF62" s="61"/>
    </row>
    <row r="63" spans="1:33" x14ac:dyDescent="0.25">
      <c r="A63" s="633" t="s">
        <v>1</v>
      </c>
      <c r="B63" s="633"/>
      <c r="C63" s="633"/>
      <c r="D63" s="633"/>
      <c r="E63" s="633"/>
      <c r="F63" s="633"/>
      <c r="G63" s="633"/>
      <c r="H63" s="633"/>
      <c r="I63" s="633"/>
      <c r="J63" s="633"/>
      <c r="K63" s="633"/>
      <c r="L63" s="633"/>
      <c r="M63" s="633"/>
      <c r="N63" s="633"/>
      <c r="O63" s="633"/>
      <c r="P63" s="633"/>
      <c r="Q63" s="633"/>
      <c r="R63" s="633"/>
      <c r="S63" s="633"/>
      <c r="T63" s="633"/>
      <c r="U63" s="633"/>
      <c r="V63" s="633"/>
      <c r="W63" s="633"/>
      <c r="X63" s="633"/>
      <c r="Y63" s="633"/>
      <c r="Z63" s="633"/>
      <c r="AA63" s="633"/>
      <c r="AB63" s="633"/>
      <c r="AC63" s="633"/>
      <c r="AD63" s="633"/>
      <c r="AE63" s="633"/>
      <c r="AF63" s="61"/>
    </row>
    <row r="64" spans="1:33" x14ac:dyDescent="0.25">
      <c r="A64" s="634" t="s">
        <v>2</v>
      </c>
      <c r="B64" s="634"/>
      <c r="C64" s="634"/>
      <c r="D64" s="634"/>
      <c r="E64" s="634"/>
      <c r="F64" s="634"/>
      <c r="G64" s="634"/>
      <c r="H64" s="634"/>
      <c r="I64" s="634"/>
      <c r="J64" s="634"/>
      <c r="K64" s="634"/>
      <c r="L64" s="634"/>
      <c r="M64" s="634"/>
      <c r="N64" s="634"/>
      <c r="O64" s="634"/>
      <c r="P64" s="634"/>
      <c r="Q64" s="634"/>
      <c r="R64" s="634"/>
      <c r="S64" s="634"/>
      <c r="T64" s="634"/>
      <c r="U64" s="634"/>
      <c r="V64" s="634"/>
      <c r="W64" s="634"/>
      <c r="X64" s="634"/>
      <c r="Y64" s="634"/>
      <c r="Z64" s="634"/>
      <c r="AA64" s="634"/>
      <c r="AB64" s="634"/>
      <c r="AC64" s="634"/>
      <c r="AD64" s="634"/>
      <c r="AE64" s="634"/>
      <c r="AF64" s="61"/>
    </row>
    <row r="65" spans="1:32" x14ac:dyDescent="0.25">
      <c r="A65" s="51" t="s">
        <v>22</v>
      </c>
      <c r="G65" s="48"/>
      <c r="H65" s="162"/>
      <c r="J65" s="200"/>
      <c r="N65" s="166"/>
      <c r="Z65" s="168"/>
      <c r="AF65" s="61"/>
    </row>
    <row r="66" spans="1:32" x14ac:dyDescent="0.25">
      <c r="A66" s="593" t="s">
        <v>4</v>
      </c>
      <c r="B66" s="594"/>
      <c r="C66" s="594"/>
      <c r="D66" s="594" t="s">
        <v>5</v>
      </c>
      <c r="E66" s="599" t="s">
        <v>106</v>
      </c>
      <c r="F66" s="676" t="s">
        <v>359</v>
      </c>
      <c r="G66" s="554" t="s">
        <v>6</v>
      </c>
      <c r="H66" s="594" t="s">
        <v>21</v>
      </c>
      <c r="I66" s="594"/>
      <c r="J66" s="594"/>
      <c r="K66" s="594"/>
      <c r="L66" s="594"/>
      <c r="M66" s="594"/>
      <c r="N66" s="594"/>
      <c r="O66" s="594"/>
      <c r="P66" s="594"/>
      <c r="Q66" s="594"/>
      <c r="R66" s="594"/>
      <c r="S66" s="594"/>
      <c r="T66" s="594"/>
      <c r="U66" s="594"/>
      <c r="V66" s="594"/>
      <c r="W66" s="594"/>
      <c r="X66" s="594"/>
      <c r="Y66" s="594"/>
      <c r="Z66" s="594"/>
      <c r="AA66" s="594"/>
      <c r="AB66" s="594"/>
      <c r="AC66" s="594"/>
      <c r="AD66" s="594"/>
      <c r="AE66" s="598"/>
      <c r="AF66" s="61"/>
    </row>
    <row r="67" spans="1:32" x14ac:dyDescent="0.25">
      <c r="A67" s="591"/>
      <c r="B67" s="589"/>
      <c r="C67" s="589"/>
      <c r="D67" s="589"/>
      <c r="E67" s="600"/>
      <c r="F67" s="677"/>
      <c r="G67" s="557"/>
      <c r="H67" s="591" t="s">
        <v>9</v>
      </c>
      <c r="I67" s="589"/>
      <c r="J67" s="589" t="s">
        <v>10</v>
      </c>
      <c r="K67" s="589"/>
      <c r="L67" s="589" t="s">
        <v>11</v>
      </c>
      <c r="M67" s="592"/>
      <c r="N67" s="588" t="s">
        <v>12</v>
      </c>
      <c r="O67" s="589"/>
      <c r="P67" s="589" t="s">
        <v>13</v>
      </c>
      <c r="Q67" s="589"/>
      <c r="R67" s="589" t="s">
        <v>14</v>
      </c>
      <c r="S67" s="592"/>
      <c r="T67" s="588" t="s">
        <v>15</v>
      </c>
      <c r="U67" s="589"/>
      <c r="V67" s="589" t="s">
        <v>16</v>
      </c>
      <c r="W67" s="589"/>
      <c r="X67" s="589" t="s">
        <v>17</v>
      </c>
      <c r="Y67" s="590"/>
      <c r="Z67" s="591" t="s">
        <v>18</v>
      </c>
      <c r="AA67" s="589"/>
      <c r="AB67" s="589" t="s">
        <v>19</v>
      </c>
      <c r="AC67" s="589"/>
      <c r="AD67" s="589" t="s">
        <v>20</v>
      </c>
      <c r="AE67" s="592"/>
      <c r="AF67" s="61"/>
    </row>
    <row r="68" spans="1:32" x14ac:dyDescent="0.25">
      <c r="A68" s="591"/>
      <c r="B68" s="589"/>
      <c r="C68" s="589"/>
      <c r="D68" s="589"/>
      <c r="E68" s="638"/>
      <c r="F68" s="678"/>
      <c r="G68" s="557"/>
      <c r="H68" s="163" t="s">
        <v>7</v>
      </c>
      <c r="I68" s="35" t="s">
        <v>8</v>
      </c>
      <c r="J68" s="201" t="s">
        <v>7</v>
      </c>
      <c r="K68" s="406" t="s">
        <v>8</v>
      </c>
      <c r="L68" s="406" t="s">
        <v>7</v>
      </c>
      <c r="M68" s="407" t="s">
        <v>8</v>
      </c>
      <c r="N68" s="350" t="s">
        <v>7</v>
      </c>
      <c r="O68" s="70" t="s">
        <v>8</v>
      </c>
      <c r="P68" s="406" t="s">
        <v>7</v>
      </c>
      <c r="Q68" s="70" t="s">
        <v>8</v>
      </c>
      <c r="R68" s="406" t="s">
        <v>7</v>
      </c>
      <c r="S68" s="407" t="s">
        <v>8</v>
      </c>
      <c r="T68" s="408" t="s">
        <v>7</v>
      </c>
      <c r="U68" s="70" t="s">
        <v>8</v>
      </c>
      <c r="V68" s="406" t="s">
        <v>7</v>
      </c>
      <c r="W68" s="406" t="s">
        <v>8</v>
      </c>
      <c r="X68" s="406" t="s">
        <v>7</v>
      </c>
      <c r="Y68" s="409" t="s">
        <v>8</v>
      </c>
      <c r="Z68" s="173" t="s">
        <v>7</v>
      </c>
      <c r="AA68" s="70" t="s">
        <v>8</v>
      </c>
      <c r="AB68" s="406" t="s">
        <v>7</v>
      </c>
      <c r="AC68" s="406" t="s">
        <v>8</v>
      </c>
      <c r="AD68" s="406" t="s">
        <v>7</v>
      </c>
      <c r="AE68" s="407" t="s">
        <v>8</v>
      </c>
      <c r="AF68" s="61"/>
    </row>
    <row r="69" spans="1:32" x14ac:dyDescent="0.25">
      <c r="A69" s="539" t="s">
        <v>682</v>
      </c>
      <c r="B69" s="682"/>
      <c r="C69" s="588"/>
      <c r="D69" s="406"/>
      <c r="E69" s="352"/>
      <c r="F69" s="353"/>
      <c r="G69" s="405">
        <f>+G58</f>
        <v>2989424</v>
      </c>
      <c r="H69" s="163"/>
      <c r="I69" s="35">
        <f>+I58</f>
        <v>668183</v>
      </c>
      <c r="J69" s="201"/>
      <c r="K69" s="406"/>
      <c r="L69" s="406"/>
      <c r="M69" s="407"/>
      <c r="N69" s="350"/>
      <c r="O69" s="70">
        <f>+O58</f>
        <v>666914</v>
      </c>
      <c r="P69" s="406"/>
      <c r="Q69" s="70"/>
      <c r="R69" s="406"/>
      <c r="S69" s="407"/>
      <c r="T69" s="408"/>
      <c r="U69" s="70">
        <f>+U58</f>
        <v>900449</v>
      </c>
      <c r="V69" s="406"/>
      <c r="W69" s="406"/>
      <c r="X69" s="406"/>
      <c r="Y69" s="409"/>
      <c r="Z69" s="173"/>
      <c r="AA69" s="70">
        <f>+AA58</f>
        <v>753878</v>
      </c>
      <c r="AB69" s="406"/>
      <c r="AC69" s="406"/>
      <c r="AD69" s="406"/>
      <c r="AE69" s="407"/>
      <c r="AF69" s="61">
        <f>+AF58</f>
        <v>2687000</v>
      </c>
    </row>
    <row r="70" spans="1:32" ht="13.5" customHeight="1" x14ac:dyDescent="0.25">
      <c r="A70" s="52"/>
      <c r="B70" s="36">
        <f>+B57+1</f>
        <v>50</v>
      </c>
      <c r="C70" s="36" t="s">
        <v>658</v>
      </c>
      <c r="D70" s="36">
        <v>6</v>
      </c>
      <c r="E70" s="10" t="s">
        <v>458</v>
      </c>
      <c r="F70" s="41">
        <v>850</v>
      </c>
      <c r="G70" s="41">
        <f t="shared" ref="G70:G133" si="21">+F70*D70</f>
        <v>5100</v>
      </c>
      <c r="H70" s="164">
        <v>1</v>
      </c>
      <c r="I70" s="38">
        <f t="shared" ref="I70:I126" si="22">+H70*F70</f>
        <v>850</v>
      </c>
      <c r="J70" s="185"/>
      <c r="K70" s="36"/>
      <c r="L70" s="36"/>
      <c r="M70" s="66"/>
      <c r="N70" s="167">
        <v>1</v>
      </c>
      <c r="O70" s="38">
        <f t="shared" ref="O70:O126" si="23">+N70*F70</f>
        <v>850</v>
      </c>
      <c r="P70" s="36"/>
      <c r="Q70" s="38"/>
      <c r="R70" s="36"/>
      <c r="S70" s="11"/>
      <c r="T70" s="167">
        <v>1</v>
      </c>
      <c r="U70" s="38">
        <f t="shared" ref="U70:U126" si="24">+T70*F70</f>
        <v>850</v>
      </c>
      <c r="V70" s="36"/>
      <c r="W70" s="36"/>
      <c r="X70" s="36"/>
      <c r="Y70" s="41"/>
      <c r="Z70" s="171">
        <f t="shared" ref="Z70:Z126" si="25">+D70-H70-N70-T70</f>
        <v>3</v>
      </c>
      <c r="AA70" s="38">
        <f t="shared" ref="AA70:AA126" si="26">+G70-I70-O70-U70</f>
        <v>2550</v>
      </c>
      <c r="AB70" s="36"/>
      <c r="AC70" s="36"/>
      <c r="AD70" s="36"/>
      <c r="AE70" s="11"/>
      <c r="AF70" s="61">
        <f t="shared" ref="AF70:AF133" si="27">+I70+O70+U70+AA70</f>
        <v>5100</v>
      </c>
    </row>
    <row r="71" spans="1:32" ht="13.5" customHeight="1" x14ac:dyDescent="0.25">
      <c r="A71" s="52"/>
      <c r="B71" s="36">
        <f t="shared" ref="B71:B133" si="28">+B70+1</f>
        <v>51</v>
      </c>
      <c r="C71" s="36" t="s">
        <v>677</v>
      </c>
      <c r="D71" s="36">
        <v>6</v>
      </c>
      <c r="E71" s="10" t="s">
        <v>458</v>
      </c>
      <c r="F71" s="41">
        <v>3500</v>
      </c>
      <c r="G71" s="41">
        <f t="shared" si="21"/>
        <v>21000</v>
      </c>
      <c r="H71" s="164">
        <v>1</v>
      </c>
      <c r="I71" s="38">
        <f t="shared" si="22"/>
        <v>3500</v>
      </c>
      <c r="J71" s="185"/>
      <c r="K71" s="36"/>
      <c r="L71" s="36"/>
      <c r="M71" s="66"/>
      <c r="N71" s="167">
        <v>1</v>
      </c>
      <c r="O71" s="38">
        <f t="shared" si="23"/>
        <v>3500</v>
      </c>
      <c r="P71" s="36"/>
      <c r="Q71" s="38"/>
      <c r="R71" s="36"/>
      <c r="S71" s="11"/>
      <c r="T71" s="167">
        <v>2</v>
      </c>
      <c r="U71" s="38">
        <f t="shared" si="24"/>
        <v>7000</v>
      </c>
      <c r="V71" s="36"/>
      <c r="W71" s="36"/>
      <c r="X71" s="36"/>
      <c r="Y71" s="41"/>
      <c r="Z71" s="171">
        <f t="shared" si="25"/>
        <v>2</v>
      </c>
      <c r="AA71" s="38">
        <f t="shared" si="26"/>
        <v>7000</v>
      </c>
      <c r="AB71" s="36"/>
      <c r="AC71" s="36"/>
      <c r="AD71" s="36"/>
      <c r="AE71" s="11"/>
      <c r="AF71" s="61">
        <f t="shared" si="27"/>
        <v>21000</v>
      </c>
    </row>
    <row r="72" spans="1:32" ht="13.5" customHeight="1" x14ac:dyDescent="0.25">
      <c r="A72" s="52"/>
      <c r="B72" s="36">
        <f t="shared" si="28"/>
        <v>52</v>
      </c>
      <c r="C72" s="36" t="s">
        <v>637</v>
      </c>
      <c r="D72" s="36">
        <v>20</v>
      </c>
      <c r="E72" s="10" t="s">
        <v>458</v>
      </c>
      <c r="F72" s="41">
        <v>500</v>
      </c>
      <c r="G72" s="41">
        <f t="shared" si="21"/>
        <v>10000</v>
      </c>
      <c r="H72" s="164">
        <v>5</v>
      </c>
      <c r="I72" s="38">
        <f t="shared" si="22"/>
        <v>2500</v>
      </c>
      <c r="J72" s="185"/>
      <c r="K72" s="36"/>
      <c r="L72" s="36"/>
      <c r="M72" s="66"/>
      <c r="N72" s="167">
        <v>2</v>
      </c>
      <c r="O72" s="38">
        <f t="shared" si="23"/>
        <v>1000</v>
      </c>
      <c r="P72" s="36"/>
      <c r="Q72" s="38"/>
      <c r="R72" s="36"/>
      <c r="S72" s="11"/>
      <c r="T72" s="167">
        <v>10</v>
      </c>
      <c r="U72" s="38">
        <f t="shared" si="24"/>
        <v>5000</v>
      </c>
      <c r="V72" s="36"/>
      <c r="W72" s="36"/>
      <c r="X72" s="36"/>
      <c r="Y72" s="41"/>
      <c r="Z72" s="171">
        <f t="shared" si="25"/>
        <v>3</v>
      </c>
      <c r="AA72" s="38">
        <f t="shared" si="26"/>
        <v>1500</v>
      </c>
      <c r="AB72" s="36"/>
      <c r="AC72" s="36"/>
      <c r="AD72" s="36"/>
      <c r="AE72" s="11"/>
      <c r="AF72" s="61">
        <f t="shared" si="27"/>
        <v>10000</v>
      </c>
    </row>
    <row r="73" spans="1:32" ht="13.5" customHeight="1" x14ac:dyDescent="0.25">
      <c r="A73" s="52"/>
      <c r="B73" s="36">
        <f t="shared" si="28"/>
        <v>53</v>
      </c>
      <c r="C73" s="36" t="s">
        <v>503</v>
      </c>
      <c r="D73" s="36">
        <v>6</v>
      </c>
      <c r="E73" s="10" t="s">
        <v>473</v>
      </c>
      <c r="F73" s="41">
        <v>12000</v>
      </c>
      <c r="G73" s="41">
        <f t="shared" si="21"/>
        <v>72000</v>
      </c>
      <c r="H73" s="164">
        <v>2</v>
      </c>
      <c r="I73" s="38">
        <f t="shared" si="22"/>
        <v>24000</v>
      </c>
      <c r="J73" s="185"/>
      <c r="K73" s="36"/>
      <c r="L73" s="36"/>
      <c r="M73" s="66"/>
      <c r="N73" s="167">
        <v>0</v>
      </c>
      <c r="O73" s="38">
        <f t="shared" si="23"/>
        <v>0</v>
      </c>
      <c r="P73" s="36"/>
      <c r="Q73" s="38"/>
      <c r="R73" s="36"/>
      <c r="S73" s="11"/>
      <c r="T73" s="167">
        <v>3</v>
      </c>
      <c r="U73" s="38">
        <f t="shared" si="24"/>
        <v>36000</v>
      </c>
      <c r="V73" s="36"/>
      <c r="W73" s="36"/>
      <c r="X73" s="36"/>
      <c r="Y73" s="41"/>
      <c r="Z73" s="171">
        <f t="shared" si="25"/>
        <v>1</v>
      </c>
      <c r="AA73" s="38">
        <f t="shared" si="26"/>
        <v>12000</v>
      </c>
      <c r="AB73" s="36"/>
      <c r="AC73" s="36"/>
      <c r="AD73" s="36"/>
      <c r="AE73" s="11"/>
      <c r="AF73" s="61">
        <f t="shared" si="27"/>
        <v>72000</v>
      </c>
    </row>
    <row r="74" spans="1:32" ht="13.5" customHeight="1" x14ac:dyDescent="0.25">
      <c r="A74" s="52"/>
      <c r="B74" s="36">
        <f t="shared" si="28"/>
        <v>54</v>
      </c>
      <c r="C74" s="36" t="s">
        <v>504</v>
      </c>
      <c r="D74" s="36">
        <v>5</v>
      </c>
      <c r="E74" s="10" t="s">
        <v>458</v>
      </c>
      <c r="F74" s="41">
        <v>1500</v>
      </c>
      <c r="G74" s="41">
        <f t="shared" si="21"/>
        <v>7500</v>
      </c>
      <c r="H74" s="164">
        <v>2</v>
      </c>
      <c r="I74" s="38">
        <f t="shared" si="22"/>
        <v>3000</v>
      </c>
      <c r="J74" s="185"/>
      <c r="K74" s="36"/>
      <c r="L74" s="36"/>
      <c r="M74" s="66"/>
      <c r="N74" s="167">
        <v>1</v>
      </c>
      <c r="O74" s="38">
        <f t="shared" si="23"/>
        <v>1500</v>
      </c>
      <c r="P74" s="36"/>
      <c r="Q74" s="38"/>
      <c r="R74" s="36"/>
      <c r="S74" s="11"/>
      <c r="T74" s="167">
        <v>1</v>
      </c>
      <c r="U74" s="38">
        <f t="shared" si="24"/>
        <v>1500</v>
      </c>
      <c r="V74" s="36"/>
      <c r="W74" s="36"/>
      <c r="X74" s="36"/>
      <c r="Y74" s="41"/>
      <c r="Z74" s="171">
        <f t="shared" si="25"/>
        <v>1</v>
      </c>
      <c r="AA74" s="38">
        <f t="shared" si="26"/>
        <v>1500</v>
      </c>
      <c r="AB74" s="36"/>
      <c r="AC74" s="36"/>
      <c r="AD74" s="36"/>
      <c r="AE74" s="11"/>
      <c r="AF74" s="61">
        <f t="shared" si="27"/>
        <v>7500</v>
      </c>
    </row>
    <row r="75" spans="1:32" ht="13.5" customHeight="1" x14ac:dyDescent="0.25">
      <c r="A75" s="52"/>
      <c r="B75" s="36">
        <f t="shared" si="28"/>
        <v>55</v>
      </c>
      <c r="C75" s="36" t="s">
        <v>505</v>
      </c>
      <c r="D75" s="36">
        <v>12</v>
      </c>
      <c r="E75" s="10" t="s">
        <v>458</v>
      </c>
      <c r="F75" s="41">
        <v>165</v>
      </c>
      <c r="G75" s="41">
        <f t="shared" si="21"/>
        <v>1980</v>
      </c>
      <c r="H75" s="164">
        <v>4</v>
      </c>
      <c r="I75" s="38">
        <f t="shared" si="22"/>
        <v>660</v>
      </c>
      <c r="J75" s="185"/>
      <c r="K75" s="36"/>
      <c r="L75" s="36"/>
      <c r="M75" s="66"/>
      <c r="N75" s="167">
        <v>5</v>
      </c>
      <c r="O75" s="38">
        <f t="shared" si="23"/>
        <v>825</v>
      </c>
      <c r="P75" s="36"/>
      <c r="Q75" s="38"/>
      <c r="R75" s="36"/>
      <c r="S75" s="11"/>
      <c r="T75" s="167">
        <v>2</v>
      </c>
      <c r="U75" s="38">
        <f t="shared" si="24"/>
        <v>330</v>
      </c>
      <c r="V75" s="36"/>
      <c r="W75" s="36"/>
      <c r="X75" s="36"/>
      <c r="Y75" s="41"/>
      <c r="Z75" s="171">
        <f t="shared" si="25"/>
        <v>1</v>
      </c>
      <c r="AA75" s="38">
        <f t="shared" si="26"/>
        <v>165</v>
      </c>
      <c r="AB75" s="36"/>
      <c r="AC75" s="36"/>
      <c r="AD75" s="36"/>
      <c r="AE75" s="11"/>
      <c r="AF75" s="61">
        <f t="shared" si="27"/>
        <v>1980</v>
      </c>
    </row>
    <row r="76" spans="1:32" ht="13.5" customHeight="1" x14ac:dyDescent="0.25">
      <c r="A76" s="52"/>
      <c r="B76" s="36">
        <f t="shared" si="28"/>
        <v>56</v>
      </c>
      <c r="C76" s="36" t="s">
        <v>506</v>
      </c>
      <c r="D76" s="36">
        <v>12</v>
      </c>
      <c r="E76" s="10" t="s">
        <v>458</v>
      </c>
      <c r="F76" s="41">
        <v>165</v>
      </c>
      <c r="G76" s="41">
        <f t="shared" si="21"/>
        <v>1980</v>
      </c>
      <c r="H76" s="164">
        <v>4</v>
      </c>
      <c r="I76" s="38">
        <f t="shared" si="22"/>
        <v>660</v>
      </c>
      <c r="J76" s="185"/>
      <c r="K76" s="36"/>
      <c r="L76" s="36"/>
      <c r="M76" s="66"/>
      <c r="N76" s="167">
        <v>5</v>
      </c>
      <c r="O76" s="38">
        <f t="shared" si="23"/>
        <v>825</v>
      </c>
      <c r="P76" s="36"/>
      <c r="Q76" s="38"/>
      <c r="R76" s="36"/>
      <c r="S76" s="11"/>
      <c r="T76" s="167">
        <v>2</v>
      </c>
      <c r="U76" s="38">
        <f t="shared" si="24"/>
        <v>330</v>
      </c>
      <c r="V76" s="36"/>
      <c r="W76" s="36"/>
      <c r="X76" s="36"/>
      <c r="Y76" s="41"/>
      <c r="Z76" s="171">
        <f t="shared" si="25"/>
        <v>1</v>
      </c>
      <c r="AA76" s="38">
        <f t="shared" si="26"/>
        <v>165</v>
      </c>
      <c r="AB76" s="36"/>
      <c r="AC76" s="36"/>
      <c r="AD76" s="36"/>
      <c r="AE76" s="11"/>
      <c r="AF76" s="61">
        <f t="shared" si="27"/>
        <v>1980</v>
      </c>
    </row>
    <row r="77" spans="1:32" ht="13.5" customHeight="1" x14ac:dyDescent="0.25">
      <c r="A77" s="54"/>
      <c r="B77" s="36">
        <f t="shared" si="28"/>
        <v>57</v>
      </c>
      <c r="C77" s="36" t="s">
        <v>508</v>
      </c>
      <c r="D77" s="36">
        <v>4</v>
      </c>
      <c r="E77" s="10" t="s">
        <v>458</v>
      </c>
      <c r="F77" s="41">
        <v>8250</v>
      </c>
      <c r="G77" s="41">
        <f t="shared" si="21"/>
        <v>33000</v>
      </c>
      <c r="H77" s="164">
        <v>1</v>
      </c>
      <c r="I77" s="38">
        <f t="shared" si="22"/>
        <v>8250</v>
      </c>
      <c r="J77" s="185"/>
      <c r="K77" s="36"/>
      <c r="L77" s="36"/>
      <c r="M77" s="66"/>
      <c r="N77" s="167">
        <v>1</v>
      </c>
      <c r="O77" s="38">
        <f t="shared" si="23"/>
        <v>8250</v>
      </c>
      <c r="P77" s="36"/>
      <c r="Q77" s="38"/>
      <c r="R77" s="36"/>
      <c r="S77" s="11"/>
      <c r="T77" s="167">
        <v>1</v>
      </c>
      <c r="U77" s="38">
        <f t="shared" si="24"/>
        <v>8250</v>
      </c>
      <c r="V77" s="36"/>
      <c r="W77" s="36"/>
      <c r="X77" s="36"/>
      <c r="Y77" s="41"/>
      <c r="Z77" s="171">
        <f t="shared" si="25"/>
        <v>1</v>
      </c>
      <c r="AA77" s="38">
        <f t="shared" si="26"/>
        <v>8250</v>
      </c>
      <c r="AB77" s="36"/>
      <c r="AC77" s="36"/>
      <c r="AD77" s="36"/>
      <c r="AE77" s="11"/>
      <c r="AF77" s="61">
        <f t="shared" si="27"/>
        <v>33000</v>
      </c>
    </row>
    <row r="78" spans="1:32" ht="13.5" customHeight="1" x14ac:dyDescent="0.25">
      <c r="A78" s="52"/>
      <c r="B78" s="36">
        <f t="shared" si="28"/>
        <v>58</v>
      </c>
      <c r="C78" s="284" t="s">
        <v>560</v>
      </c>
      <c r="D78" s="36">
        <v>20</v>
      </c>
      <c r="E78" s="10" t="s">
        <v>458</v>
      </c>
      <c r="F78" s="41">
        <v>650</v>
      </c>
      <c r="G78" s="41">
        <f t="shared" si="21"/>
        <v>13000</v>
      </c>
      <c r="H78" s="164">
        <v>3</v>
      </c>
      <c r="I78" s="38">
        <f t="shared" si="22"/>
        <v>1950</v>
      </c>
      <c r="J78" s="185"/>
      <c r="K78" s="36"/>
      <c r="L78" s="36"/>
      <c r="M78" s="66"/>
      <c r="N78" s="167">
        <v>5</v>
      </c>
      <c r="O78" s="38">
        <f t="shared" si="23"/>
        <v>3250</v>
      </c>
      <c r="P78" s="36"/>
      <c r="Q78" s="38"/>
      <c r="R78" s="36"/>
      <c r="S78" s="11"/>
      <c r="T78" s="167">
        <v>5</v>
      </c>
      <c r="U78" s="38">
        <f t="shared" si="24"/>
        <v>3250</v>
      </c>
      <c r="V78" s="36"/>
      <c r="W78" s="36"/>
      <c r="X78" s="36"/>
      <c r="Y78" s="41"/>
      <c r="Z78" s="171">
        <f t="shared" si="25"/>
        <v>7</v>
      </c>
      <c r="AA78" s="38">
        <f t="shared" si="26"/>
        <v>4550</v>
      </c>
      <c r="AB78" s="36"/>
      <c r="AC78" s="36"/>
      <c r="AD78" s="36"/>
      <c r="AE78" s="11"/>
      <c r="AF78" s="61">
        <f t="shared" si="27"/>
        <v>13000</v>
      </c>
    </row>
    <row r="79" spans="1:32" ht="13.5" customHeight="1" x14ac:dyDescent="0.25">
      <c r="A79" s="54"/>
      <c r="B79" s="36">
        <f t="shared" si="28"/>
        <v>59</v>
      </c>
      <c r="C79" s="36" t="s">
        <v>509</v>
      </c>
      <c r="D79" s="36">
        <v>3</v>
      </c>
      <c r="E79" s="10" t="s">
        <v>458</v>
      </c>
      <c r="F79" s="41">
        <v>11495</v>
      </c>
      <c r="G79" s="41">
        <f t="shared" si="21"/>
        <v>34485</v>
      </c>
      <c r="H79" s="164">
        <v>1</v>
      </c>
      <c r="I79" s="38">
        <f t="shared" si="22"/>
        <v>11495</v>
      </c>
      <c r="J79" s="185"/>
      <c r="K79" s="36"/>
      <c r="L79" s="36"/>
      <c r="M79" s="66"/>
      <c r="N79" s="167">
        <v>0</v>
      </c>
      <c r="O79" s="38">
        <f t="shared" si="23"/>
        <v>0</v>
      </c>
      <c r="P79" s="36"/>
      <c r="Q79" s="38"/>
      <c r="R79" s="36"/>
      <c r="S79" s="11"/>
      <c r="T79" s="167">
        <v>1</v>
      </c>
      <c r="U79" s="38">
        <f t="shared" si="24"/>
        <v>11495</v>
      </c>
      <c r="V79" s="36"/>
      <c r="W79" s="36"/>
      <c r="X79" s="36"/>
      <c r="Y79" s="41"/>
      <c r="Z79" s="171">
        <f t="shared" si="25"/>
        <v>1</v>
      </c>
      <c r="AA79" s="38">
        <f t="shared" si="26"/>
        <v>11495</v>
      </c>
      <c r="AB79" s="36"/>
      <c r="AC79" s="36"/>
      <c r="AD79" s="36"/>
      <c r="AE79" s="11"/>
      <c r="AF79" s="61">
        <f t="shared" si="27"/>
        <v>34485</v>
      </c>
    </row>
    <row r="80" spans="1:32" ht="13.5" customHeight="1" x14ac:dyDescent="0.25">
      <c r="A80" s="54"/>
      <c r="B80" s="36">
        <f t="shared" si="28"/>
        <v>60</v>
      </c>
      <c r="C80" s="36" t="s">
        <v>510</v>
      </c>
      <c r="D80" s="36">
        <v>8</v>
      </c>
      <c r="E80" s="10" t="s">
        <v>458</v>
      </c>
      <c r="F80" s="41">
        <v>1980</v>
      </c>
      <c r="G80" s="41">
        <f t="shared" si="21"/>
        <v>15840</v>
      </c>
      <c r="H80" s="164">
        <v>2</v>
      </c>
      <c r="I80" s="38">
        <f t="shared" si="22"/>
        <v>3960</v>
      </c>
      <c r="J80" s="185"/>
      <c r="K80" s="36"/>
      <c r="L80" s="36"/>
      <c r="M80" s="66"/>
      <c r="N80" s="167">
        <v>2</v>
      </c>
      <c r="O80" s="38">
        <f t="shared" si="23"/>
        <v>3960</v>
      </c>
      <c r="P80" s="36"/>
      <c r="Q80" s="38"/>
      <c r="R80" s="36"/>
      <c r="S80" s="11"/>
      <c r="T80" s="167">
        <v>1</v>
      </c>
      <c r="U80" s="38">
        <f t="shared" si="24"/>
        <v>1980</v>
      </c>
      <c r="V80" s="36"/>
      <c r="W80" s="36"/>
      <c r="X80" s="36"/>
      <c r="Y80" s="41"/>
      <c r="Z80" s="171">
        <f t="shared" si="25"/>
        <v>3</v>
      </c>
      <c r="AA80" s="38">
        <f t="shared" si="26"/>
        <v>5940</v>
      </c>
      <c r="AB80" s="36"/>
      <c r="AC80" s="36"/>
      <c r="AD80" s="36"/>
      <c r="AE80" s="11"/>
      <c r="AF80" s="61">
        <f t="shared" si="27"/>
        <v>15840</v>
      </c>
    </row>
    <row r="81" spans="1:32" ht="13.5" customHeight="1" x14ac:dyDescent="0.25">
      <c r="A81" s="54"/>
      <c r="B81" s="36">
        <f t="shared" si="28"/>
        <v>61</v>
      </c>
      <c r="C81" s="36" t="s">
        <v>511</v>
      </c>
      <c r="D81" s="36">
        <v>10</v>
      </c>
      <c r="E81" s="10" t="s">
        <v>458</v>
      </c>
      <c r="F81" s="41">
        <v>825</v>
      </c>
      <c r="G81" s="41">
        <f t="shared" si="21"/>
        <v>8250</v>
      </c>
      <c r="H81" s="164">
        <v>2</v>
      </c>
      <c r="I81" s="38">
        <f t="shared" si="22"/>
        <v>1650</v>
      </c>
      <c r="J81" s="185"/>
      <c r="K81" s="36"/>
      <c r="L81" s="36"/>
      <c r="M81" s="66"/>
      <c r="N81" s="167">
        <v>2</v>
      </c>
      <c r="O81" s="38">
        <f t="shared" si="23"/>
        <v>1650</v>
      </c>
      <c r="P81" s="36"/>
      <c r="Q81" s="38"/>
      <c r="R81" s="36"/>
      <c r="S81" s="11"/>
      <c r="T81" s="167">
        <v>2</v>
      </c>
      <c r="U81" s="38">
        <f t="shared" si="24"/>
        <v>1650</v>
      </c>
      <c r="V81" s="36"/>
      <c r="W81" s="36"/>
      <c r="X81" s="36"/>
      <c r="Y81" s="41"/>
      <c r="Z81" s="171">
        <f t="shared" si="25"/>
        <v>4</v>
      </c>
      <c r="AA81" s="38">
        <f t="shared" si="26"/>
        <v>3300</v>
      </c>
      <c r="AB81" s="36"/>
      <c r="AC81" s="36"/>
      <c r="AD81" s="36"/>
      <c r="AE81" s="11"/>
      <c r="AF81" s="61">
        <f t="shared" si="27"/>
        <v>8250</v>
      </c>
    </row>
    <row r="82" spans="1:32" ht="13.5" customHeight="1" x14ac:dyDescent="0.25">
      <c r="A82" s="54"/>
      <c r="B82" s="36">
        <f t="shared" si="28"/>
        <v>62</v>
      </c>
      <c r="C82" s="36" t="s">
        <v>512</v>
      </c>
      <c r="D82" s="36">
        <v>12</v>
      </c>
      <c r="E82" s="10" t="s">
        <v>458</v>
      </c>
      <c r="F82" s="41">
        <v>4000</v>
      </c>
      <c r="G82" s="41">
        <f t="shared" si="21"/>
        <v>48000</v>
      </c>
      <c r="H82" s="164">
        <v>2</v>
      </c>
      <c r="I82" s="38">
        <f t="shared" si="22"/>
        <v>8000</v>
      </c>
      <c r="J82" s="185"/>
      <c r="K82" s="36"/>
      <c r="L82" s="36"/>
      <c r="M82" s="66"/>
      <c r="N82" s="167">
        <v>2</v>
      </c>
      <c r="O82" s="38">
        <f t="shared" si="23"/>
        <v>8000</v>
      </c>
      <c r="P82" s="36"/>
      <c r="Q82" s="38"/>
      <c r="R82" s="36"/>
      <c r="S82" s="11"/>
      <c r="T82" s="167">
        <v>5</v>
      </c>
      <c r="U82" s="38">
        <f t="shared" si="24"/>
        <v>20000</v>
      </c>
      <c r="V82" s="36"/>
      <c r="W82" s="36"/>
      <c r="X82" s="36"/>
      <c r="Y82" s="41"/>
      <c r="Z82" s="171">
        <f t="shared" si="25"/>
        <v>3</v>
      </c>
      <c r="AA82" s="38">
        <f t="shared" si="26"/>
        <v>12000</v>
      </c>
      <c r="AB82" s="36"/>
      <c r="AC82" s="36"/>
      <c r="AD82" s="36"/>
      <c r="AE82" s="11"/>
      <c r="AF82" s="61">
        <f t="shared" si="27"/>
        <v>48000</v>
      </c>
    </row>
    <row r="83" spans="1:32" ht="13.5" customHeight="1" x14ac:dyDescent="0.25">
      <c r="A83" s="54"/>
      <c r="B83" s="36">
        <f t="shared" si="28"/>
        <v>63</v>
      </c>
      <c r="C83" s="36" t="s">
        <v>513</v>
      </c>
      <c r="D83" s="36">
        <v>10</v>
      </c>
      <c r="E83" s="10" t="s">
        <v>458</v>
      </c>
      <c r="F83" s="41">
        <v>715</v>
      </c>
      <c r="G83" s="41">
        <f t="shared" si="21"/>
        <v>7150</v>
      </c>
      <c r="H83" s="164">
        <v>2</v>
      </c>
      <c r="I83" s="38">
        <f t="shared" si="22"/>
        <v>1430</v>
      </c>
      <c r="J83" s="185"/>
      <c r="K83" s="36"/>
      <c r="L83" s="36"/>
      <c r="M83" s="66"/>
      <c r="N83" s="167">
        <v>2</v>
      </c>
      <c r="O83" s="38">
        <f t="shared" si="23"/>
        <v>1430</v>
      </c>
      <c r="P83" s="36"/>
      <c r="Q83" s="38"/>
      <c r="R83" s="36"/>
      <c r="S83" s="11"/>
      <c r="T83" s="167">
        <v>1</v>
      </c>
      <c r="U83" s="38">
        <f t="shared" si="24"/>
        <v>715</v>
      </c>
      <c r="V83" s="36"/>
      <c r="W83" s="36"/>
      <c r="X83" s="36"/>
      <c r="Y83" s="41"/>
      <c r="Z83" s="171">
        <f t="shared" si="25"/>
        <v>5</v>
      </c>
      <c r="AA83" s="38">
        <f t="shared" si="26"/>
        <v>3575</v>
      </c>
      <c r="AB83" s="36"/>
      <c r="AC83" s="36"/>
      <c r="AD83" s="36"/>
      <c r="AE83" s="11"/>
      <c r="AF83" s="61">
        <f t="shared" si="27"/>
        <v>7150</v>
      </c>
    </row>
    <row r="84" spans="1:32" ht="13.5" customHeight="1" x14ac:dyDescent="0.25">
      <c r="A84" s="54"/>
      <c r="B84" s="36">
        <f t="shared" si="28"/>
        <v>64</v>
      </c>
      <c r="C84" s="36" t="s">
        <v>514</v>
      </c>
      <c r="D84" s="36">
        <v>10</v>
      </c>
      <c r="E84" s="10" t="s">
        <v>458</v>
      </c>
      <c r="F84" s="41">
        <v>3500</v>
      </c>
      <c r="G84" s="41">
        <f t="shared" si="21"/>
        <v>35000</v>
      </c>
      <c r="H84" s="164">
        <v>2</v>
      </c>
      <c r="I84" s="38">
        <f t="shared" si="22"/>
        <v>7000</v>
      </c>
      <c r="J84" s="185"/>
      <c r="K84" s="36"/>
      <c r="L84" s="36"/>
      <c r="M84" s="66"/>
      <c r="N84" s="167">
        <v>2</v>
      </c>
      <c r="O84" s="38">
        <f t="shared" si="23"/>
        <v>7000</v>
      </c>
      <c r="P84" s="36"/>
      <c r="Q84" s="38"/>
      <c r="R84" s="36"/>
      <c r="S84" s="11"/>
      <c r="T84" s="167">
        <v>1</v>
      </c>
      <c r="U84" s="38">
        <f t="shared" si="24"/>
        <v>3500</v>
      </c>
      <c r="V84" s="36"/>
      <c r="W84" s="36"/>
      <c r="X84" s="36"/>
      <c r="Y84" s="41"/>
      <c r="Z84" s="171">
        <f t="shared" si="25"/>
        <v>5</v>
      </c>
      <c r="AA84" s="38">
        <f t="shared" si="26"/>
        <v>17500</v>
      </c>
      <c r="AB84" s="36"/>
      <c r="AC84" s="36"/>
      <c r="AD84" s="36"/>
      <c r="AE84" s="11"/>
      <c r="AF84" s="61">
        <f t="shared" si="27"/>
        <v>35000</v>
      </c>
    </row>
    <row r="85" spans="1:32" ht="13.5" customHeight="1" x14ac:dyDescent="0.25">
      <c r="A85" s="54"/>
      <c r="B85" s="36">
        <f t="shared" si="28"/>
        <v>65</v>
      </c>
      <c r="C85" s="36" t="s">
        <v>515</v>
      </c>
      <c r="D85" s="36">
        <v>10</v>
      </c>
      <c r="E85" s="10" t="s">
        <v>458</v>
      </c>
      <c r="F85" s="41">
        <v>2500</v>
      </c>
      <c r="G85" s="41">
        <f t="shared" si="21"/>
        <v>25000</v>
      </c>
      <c r="H85" s="164">
        <v>2</v>
      </c>
      <c r="I85" s="38">
        <f t="shared" si="22"/>
        <v>5000</v>
      </c>
      <c r="J85" s="185"/>
      <c r="K85" s="36"/>
      <c r="L85" s="36"/>
      <c r="M85" s="66"/>
      <c r="N85" s="167">
        <v>2</v>
      </c>
      <c r="O85" s="38">
        <f t="shared" si="23"/>
        <v>5000</v>
      </c>
      <c r="P85" s="36"/>
      <c r="Q85" s="38"/>
      <c r="R85" s="36"/>
      <c r="S85" s="11"/>
      <c r="T85" s="167">
        <v>1</v>
      </c>
      <c r="U85" s="38">
        <f t="shared" si="24"/>
        <v>2500</v>
      </c>
      <c r="V85" s="36"/>
      <c r="W85" s="36"/>
      <c r="X85" s="36"/>
      <c r="Y85" s="41"/>
      <c r="Z85" s="171">
        <f t="shared" si="25"/>
        <v>5</v>
      </c>
      <c r="AA85" s="38">
        <f t="shared" si="26"/>
        <v>12500</v>
      </c>
      <c r="AB85" s="36"/>
      <c r="AC85" s="36"/>
      <c r="AD85" s="36"/>
      <c r="AE85" s="11"/>
      <c r="AF85" s="61">
        <f t="shared" si="27"/>
        <v>25000</v>
      </c>
    </row>
    <row r="86" spans="1:32" ht="13.5" customHeight="1" x14ac:dyDescent="0.25">
      <c r="A86" s="54"/>
      <c r="B86" s="36">
        <f t="shared" si="28"/>
        <v>66</v>
      </c>
      <c r="C86" s="36" t="s">
        <v>516</v>
      </c>
      <c r="D86" s="36">
        <v>6</v>
      </c>
      <c r="E86" s="10" t="s">
        <v>458</v>
      </c>
      <c r="F86" s="41">
        <v>385</v>
      </c>
      <c r="G86" s="41">
        <f t="shared" si="21"/>
        <v>2310</v>
      </c>
      <c r="H86" s="164">
        <v>2</v>
      </c>
      <c r="I86" s="38">
        <f t="shared" si="22"/>
        <v>770</v>
      </c>
      <c r="J86" s="185"/>
      <c r="K86" s="36"/>
      <c r="L86" s="36"/>
      <c r="M86" s="66"/>
      <c r="N86" s="167">
        <v>1</v>
      </c>
      <c r="O86" s="38">
        <f t="shared" si="23"/>
        <v>385</v>
      </c>
      <c r="P86" s="36"/>
      <c r="Q86" s="38"/>
      <c r="R86" s="36"/>
      <c r="S86" s="11"/>
      <c r="T86" s="167">
        <v>1</v>
      </c>
      <c r="U86" s="38">
        <f t="shared" si="24"/>
        <v>385</v>
      </c>
      <c r="V86" s="36"/>
      <c r="W86" s="36"/>
      <c r="X86" s="36"/>
      <c r="Y86" s="41"/>
      <c r="Z86" s="171">
        <f t="shared" si="25"/>
        <v>2</v>
      </c>
      <c r="AA86" s="38">
        <f t="shared" si="26"/>
        <v>770</v>
      </c>
      <c r="AB86" s="36"/>
      <c r="AC86" s="36"/>
      <c r="AD86" s="36"/>
      <c r="AE86" s="11"/>
      <c r="AF86" s="61">
        <f t="shared" si="27"/>
        <v>2310</v>
      </c>
    </row>
    <row r="87" spans="1:32" ht="13.5" customHeight="1" x14ac:dyDescent="0.25">
      <c r="A87" s="54"/>
      <c r="B87" s="36">
        <f t="shared" si="28"/>
        <v>67</v>
      </c>
      <c r="C87" s="36" t="s">
        <v>517</v>
      </c>
      <c r="D87" s="36">
        <v>6</v>
      </c>
      <c r="E87" s="10" t="s">
        <v>458</v>
      </c>
      <c r="F87" s="41">
        <v>6500</v>
      </c>
      <c r="G87" s="41">
        <f t="shared" si="21"/>
        <v>39000</v>
      </c>
      <c r="H87" s="164">
        <v>2</v>
      </c>
      <c r="I87" s="38">
        <f t="shared" si="22"/>
        <v>13000</v>
      </c>
      <c r="J87" s="185"/>
      <c r="K87" s="36"/>
      <c r="L87" s="36"/>
      <c r="M87" s="66"/>
      <c r="N87" s="167">
        <v>0</v>
      </c>
      <c r="O87" s="38">
        <f t="shared" si="23"/>
        <v>0</v>
      </c>
      <c r="P87" s="36"/>
      <c r="Q87" s="38"/>
      <c r="R87" s="36"/>
      <c r="S87" s="11"/>
      <c r="T87" s="167">
        <v>1</v>
      </c>
      <c r="U87" s="38">
        <f t="shared" si="24"/>
        <v>6500</v>
      </c>
      <c r="V87" s="36"/>
      <c r="W87" s="36"/>
      <c r="X87" s="36"/>
      <c r="Y87" s="41"/>
      <c r="Z87" s="171">
        <f t="shared" si="25"/>
        <v>3</v>
      </c>
      <c r="AA87" s="38">
        <f t="shared" si="26"/>
        <v>19500</v>
      </c>
      <c r="AB87" s="36"/>
      <c r="AC87" s="36"/>
      <c r="AD87" s="36"/>
      <c r="AE87" s="11"/>
      <c r="AF87" s="61">
        <f t="shared" si="27"/>
        <v>39000</v>
      </c>
    </row>
    <row r="88" spans="1:32" ht="13.5" customHeight="1" x14ac:dyDescent="0.25">
      <c r="A88" s="54"/>
      <c r="B88" s="36">
        <f t="shared" si="28"/>
        <v>68</v>
      </c>
      <c r="C88" s="36" t="s">
        <v>518</v>
      </c>
      <c r="D88" s="36">
        <v>6</v>
      </c>
      <c r="E88" s="10" t="s">
        <v>458</v>
      </c>
      <c r="F88" s="41">
        <v>4950</v>
      </c>
      <c r="G88" s="41">
        <f t="shared" si="21"/>
        <v>29700</v>
      </c>
      <c r="H88" s="164">
        <v>2</v>
      </c>
      <c r="I88" s="38">
        <f t="shared" si="22"/>
        <v>9900</v>
      </c>
      <c r="J88" s="185"/>
      <c r="K88" s="36"/>
      <c r="L88" s="36"/>
      <c r="M88" s="66"/>
      <c r="N88" s="167">
        <v>1</v>
      </c>
      <c r="O88" s="38">
        <f t="shared" si="23"/>
        <v>4950</v>
      </c>
      <c r="P88" s="36"/>
      <c r="Q88" s="38"/>
      <c r="R88" s="36"/>
      <c r="S88" s="11"/>
      <c r="T88" s="167">
        <v>1</v>
      </c>
      <c r="U88" s="38">
        <f t="shared" si="24"/>
        <v>4950</v>
      </c>
      <c r="V88" s="36"/>
      <c r="W88" s="36"/>
      <c r="X88" s="36"/>
      <c r="Y88" s="41"/>
      <c r="Z88" s="171">
        <f t="shared" si="25"/>
        <v>2</v>
      </c>
      <c r="AA88" s="38">
        <f t="shared" si="26"/>
        <v>9900</v>
      </c>
      <c r="AB88" s="36"/>
      <c r="AC88" s="36"/>
      <c r="AD88" s="36"/>
      <c r="AE88" s="11"/>
      <c r="AF88" s="61">
        <f t="shared" si="27"/>
        <v>29700</v>
      </c>
    </row>
    <row r="89" spans="1:32" ht="13.5" customHeight="1" x14ac:dyDescent="0.25">
      <c r="A89" s="54"/>
      <c r="B89" s="36">
        <f t="shared" si="28"/>
        <v>69</v>
      </c>
      <c r="C89" s="36" t="s">
        <v>643</v>
      </c>
      <c r="D89" s="36">
        <v>6</v>
      </c>
      <c r="E89" s="10" t="s">
        <v>458</v>
      </c>
      <c r="F89" s="41">
        <v>7500</v>
      </c>
      <c r="G89" s="41">
        <f t="shared" si="21"/>
        <v>45000</v>
      </c>
      <c r="H89" s="164">
        <v>2</v>
      </c>
      <c r="I89" s="38">
        <f t="shared" si="22"/>
        <v>15000</v>
      </c>
      <c r="J89" s="185"/>
      <c r="K89" s="36"/>
      <c r="L89" s="36"/>
      <c r="M89" s="66"/>
      <c r="N89" s="167">
        <v>1</v>
      </c>
      <c r="O89" s="38">
        <f t="shared" si="23"/>
        <v>7500</v>
      </c>
      <c r="P89" s="36"/>
      <c r="Q89" s="38"/>
      <c r="R89" s="36"/>
      <c r="S89" s="11"/>
      <c r="T89" s="167">
        <v>1</v>
      </c>
      <c r="U89" s="38">
        <f t="shared" si="24"/>
        <v>7500</v>
      </c>
      <c r="V89" s="36"/>
      <c r="W89" s="36"/>
      <c r="X89" s="36"/>
      <c r="Y89" s="41"/>
      <c r="Z89" s="171">
        <f t="shared" si="25"/>
        <v>2</v>
      </c>
      <c r="AA89" s="38">
        <f t="shared" si="26"/>
        <v>15000</v>
      </c>
      <c r="AB89" s="36"/>
      <c r="AC89" s="36"/>
      <c r="AD89" s="36"/>
      <c r="AE89" s="11"/>
      <c r="AF89" s="61">
        <f t="shared" si="27"/>
        <v>45000</v>
      </c>
    </row>
    <row r="90" spans="1:32" ht="13.5" customHeight="1" x14ac:dyDescent="0.25">
      <c r="A90" s="54"/>
      <c r="B90" s="36">
        <f t="shared" si="28"/>
        <v>70</v>
      </c>
      <c r="C90" s="36" t="s">
        <v>533</v>
      </c>
      <c r="D90" s="36">
        <v>6</v>
      </c>
      <c r="E90" s="10" t="s">
        <v>458</v>
      </c>
      <c r="F90" s="41">
        <v>7500</v>
      </c>
      <c r="G90" s="41">
        <f t="shared" si="21"/>
        <v>45000</v>
      </c>
      <c r="H90" s="164">
        <v>2</v>
      </c>
      <c r="I90" s="38">
        <f t="shared" si="22"/>
        <v>15000</v>
      </c>
      <c r="J90" s="185"/>
      <c r="K90" s="36"/>
      <c r="L90" s="36"/>
      <c r="M90" s="66"/>
      <c r="N90" s="167">
        <v>0</v>
      </c>
      <c r="O90" s="38">
        <f t="shared" si="23"/>
        <v>0</v>
      </c>
      <c r="P90" s="36"/>
      <c r="Q90" s="38"/>
      <c r="R90" s="36"/>
      <c r="S90" s="11"/>
      <c r="T90" s="167">
        <v>1</v>
      </c>
      <c r="U90" s="38">
        <f t="shared" si="24"/>
        <v>7500</v>
      </c>
      <c r="V90" s="36"/>
      <c r="W90" s="36"/>
      <c r="X90" s="36"/>
      <c r="Y90" s="41"/>
      <c r="Z90" s="171">
        <f t="shared" si="25"/>
        <v>3</v>
      </c>
      <c r="AA90" s="38">
        <f t="shared" si="26"/>
        <v>22500</v>
      </c>
      <c r="AB90" s="36"/>
      <c r="AC90" s="36"/>
      <c r="AD90" s="36"/>
      <c r="AE90" s="11"/>
      <c r="AF90" s="61">
        <f t="shared" si="27"/>
        <v>45000</v>
      </c>
    </row>
    <row r="91" spans="1:32" ht="13.5" customHeight="1" x14ac:dyDescent="0.25">
      <c r="A91" s="54"/>
      <c r="B91" s="36">
        <f t="shared" si="28"/>
        <v>71</v>
      </c>
      <c r="C91" s="36" t="s">
        <v>653</v>
      </c>
      <c r="D91" s="36">
        <v>6</v>
      </c>
      <c r="E91" s="10" t="s">
        <v>458</v>
      </c>
      <c r="F91" s="41">
        <v>2500</v>
      </c>
      <c r="G91" s="41">
        <f t="shared" si="21"/>
        <v>15000</v>
      </c>
      <c r="H91" s="164">
        <v>2</v>
      </c>
      <c r="I91" s="38">
        <f t="shared" si="22"/>
        <v>5000</v>
      </c>
      <c r="J91" s="185"/>
      <c r="K91" s="36"/>
      <c r="L91" s="36"/>
      <c r="M91" s="66"/>
      <c r="N91" s="167">
        <v>1</v>
      </c>
      <c r="O91" s="38">
        <f t="shared" si="23"/>
        <v>2500</v>
      </c>
      <c r="P91" s="36"/>
      <c r="Q91" s="38"/>
      <c r="R91" s="36"/>
      <c r="S91" s="11"/>
      <c r="T91" s="167">
        <v>1</v>
      </c>
      <c r="U91" s="38">
        <f t="shared" si="24"/>
        <v>2500</v>
      </c>
      <c r="V91" s="36"/>
      <c r="W91" s="36"/>
      <c r="X91" s="36"/>
      <c r="Y91" s="41"/>
      <c r="Z91" s="171">
        <f t="shared" si="25"/>
        <v>2</v>
      </c>
      <c r="AA91" s="38">
        <f t="shared" si="26"/>
        <v>5000</v>
      </c>
      <c r="AB91" s="36"/>
      <c r="AC91" s="36"/>
      <c r="AD91" s="36"/>
      <c r="AE91" s="11"/>
      <c r="AF91" s="61">
        <f t="shared" si="27"/>
        <v>15000</v>
      </c>
    </row>
    <row r="92" spans="1:32" ht="13.5" customHeight="1" x14ac:dyDescent="0.25">
      <c r="A92" s="54"/>
      <c r="B92" s="36">
        <f t="shared" si="28"/>
        <v>72</v>
      </c>
      <c r="C92" s="36" t="s">
        <v>519</v>
      </c>
      <c r="D92" s="36">
        <v>6</v>
      </c>
      <c r="E92" s="10" t="s">
        <v>458</v>
      </c>
      <c r="F92" s="41">
        <v>4950</v>
      </c>
      <c r="G92" s="41">
        <f t="shared" si="21"/>
        <v>29700</v>
      </c>
      <c r="H92" s="164">
        <v>2</v>
      </c>
      <c r="I92" s="38">
        <f t="shared" si="22"/>
        <v>9900</v>
      </c>
      <c r="J92" s="185"/>
      <c r="K92" s="36"/>
      <c r="L92" s="36"/>
      <c r="M92" s="66"/>
      <c r="N92" s="167">
        <v>2</v>
      </c>
      <c r="O92" s="38">
        <f t="shared" si="23"/>
        <v>9900</v>
      </c>
      <c r="P92" s="36"/>
      <c r="Q92" s="38"/>
      <c r="R92" s="36"/>
      <c r="S92" s="11"/>
      <c r="T92" s="167">
        <v>2</v>
      </c>
      <c r="U92" s="38">
        <f t="shared" si="24"/>
        <v>9900</v>
      </c>
      <c r="V92" s="36"/>
      <c r="W92" s="36"/>
      <c r="X92" s="36"/>
      <c r="Y92" s="41"/>
      <c r="Z92" s="171">
        <f t="shared" si="25"/>
        <v>0</v>
      </c>
      <c r="AA92" s="38">
        <f t="shared" si="26"/>
        <v>0</v>
      </c>
      <c r="AB92" s="36"/>
      <c r="AC92" s="36"/>
      <c r="AD92" s="36"/>
      <c r="AE92" s="11"/>
      <c r="AF92" s="61">
        <f t="shared" si="27"/>
        <v>29700</v>
      </c>
    </row>
    <row r="93" spans="1:32" ht="13.5" customHeight="1" x14ac:dyDescent="0.25">
      <c r="A93" s="54"/>
      <c r="B93" s="36">
        <f t="shared" si="28"/>
        <v>73</v>
      </c>
      <c r="C93" s="36" t="s">
        <v>520</v>
      </c>
      <c r="D93" s="36">
        <v>6</v>
      </c>
      <c r="E93" s="10" t="s">
        <v>458</v>
      </c>
      <c r="F93" s="41">
        <v>165</v>
      </c>
      <c r="G93" s="41">
        <f t="shared" si="21"/>
        <v>990</v>
      </c>
      <c r="H93" s="164">
        <v>2</v>
      </c>
      <c r="I93" s="38">
        <f t="shared" si="22"/>
        <v>330</v>
      </c>
      <c r="J93" s="185"/>
      <c r="K93" s="36"/>
      <c r="L93" s="36"/>
      <c r="M93" s="66"/>
      <c r="N93" s="167">
        <v>1</v>
      </c>
      <c r="O93" s="38">
        <f t="shared" si="23"/>
        <v>165</v>
      </c>
      <c r="P93" s="36"/>
      <c r="Q93" s="38"/>
      <c r="R93" s="36"/>
      <c r="S93" s="11"/>
      <c r="T93" s="167">
        <v>1</v>
      </c>
      <c r="U93" s="38">
        <f t="shared" si="24"/>
        <v>165</v>
      </c>
      <c r="V93" s="36"/>
      <c r="W93" s="36"/>
      <c r="X93" s="36"/>
      <c r="Y93" s="41"/>
      <c r="Z93" s="171">
        <f t="shared" si="25"/>
        <v>2</v>
      </c>
      <c r="AA93" s="38">
        <f t="shared" si="26"/>
        <v>330</v>
      </c>
      <c r="AB93" s="36"/>
      <c r="AC93" s="36"/>
      <c r="AD93" s="36"/>
      <c r="AE93" s="11"/>
      <c r="AF93" s="61">
        <f t="shared" si="27"/>
        <v>990</v>
      </c>
    </row>
    <row r="94" spans="1:32" ht="13.5" customHeight="1" x14ac:dyDescent="0.25">
      <c r="A94" s="54"/>
      <c r="B94" s="36">
        <f t="shared" si="28"/>
        <v>74</v>
      </c>
      <c r="C94" s="36" t="s">
        <v>655</v>
      </c>
      <c r="D94" s="36">
        <v>12</v>
      </c>
      <c r="E94" s="10" t="s">
        <v>458</v>
      </c>
      <c r="F94" s="41">
        <v>850</v>
      </c>
      <c r="G94" s="41">
        <f t="shared" si="21"/>
        <v>10200</v>
      </c>
      <c r="H94" s="164">
        <v>3</v>
      </c>
      <c r="I94" s="38">
        <f t="shared" si="22"/>
        <v>2550</v>
      </c>
      <c r="J94" s="185"/>
      <c r="K94" s="36"/>
      <c r="L94" s="36"/>
      <c r="M94" s="66"/>
      <c r="N94" s="167">
        <v>2</v>
      </c>
      <c r="O94" s="38">
        <f t="shared" si="23"/>
        <v>1700</v>
      </c>
      <c r="P94" s="36"/>
      <c r="Q94" s="38"/>
      <c r="R94" s="36"/>
      <c r="S94" s="11"/>
      <c r="T94" s="167">
        <v>2</v>
      </c>
      <c r="U94" s="38">
        <f t="shared" si="24"/>
        <v>1700</v>
      </c>
      <c r="V94" s="36"/>
      <c r="W94" s="36"/>
      <c r="X94" s="36"/>
      <c r="Y94" s="41"/>
      <c r="Z94" s="171">
        <f t="shared" si="25"/>
        <v>5</v>
      </c>
      <c r="AA94" s="38">
        <f t="shared" si="26"/>
        <v>4250</v>
      </c>
      <c r="AB94" s="36"/>
      <c r="AC94" s="36"/>
      <c r="AD94" s="36"/>
      <c r="AE94" s="11"/>
      <c r="AF94" s="61">
        <f t="shared" si="27"/>
        <v>10200</v>
      </c>
    </row>
    <row r="95" spans="1:32" ht="13.5" customHeight="1" x14ac:dyDescent="0.25">
      <c r="A95" s="54"/>
      <c r="B95" s="36">
        <f t="shared" si="28"/>
        <v>75</v>
      </c>
      <c r="C95" s="36" t="s">
        <v>521</v>
      </c>
      <c r="D95" s="36">
        <v>10</v>
      </c>
      <c r="E95" s="10" t="s">
        <v>522</v>
      </c>
      <c r="F95" s="41">
        <v>22</v>
      </c>
      <c r="G95" s="41">
        <f t="shared" si="21"/>
        <v>220</v>
      </c>
      <c r="H95" s="164">
        <v>2</v>
      </c>
      <c r="I95" s="38">
        <f t="shared" si="22"/>
        <v>44</v>
      </c>
      <c r="J95" s="185"/>
      <c r="K95" s="36"/>
      <c r="L95" s="36"/>
      <c r="M95" s="66"/>
      <c r="N95" s="167">
        <v>2</v>
      </c>
      <c r="O95" s="38">
        <f t="shared" si="23"/>
        <v>44</v>
      </c>
      <c r="P95" s="36"/>
      <c r="Q95" s="38"/>
      <c r="R95" s="36"/>
      <c r="S95" s="11"/>
      <c r="T95" s="167">
        <v>1</v>
      </c>
      <c r="U95" s="38">
        <f t="shared" si="24"/>
        <v>22</v>
      </c>
      <c r="V95" s="36"/>
      <c r="W95" s="36"/>
      <c r="X95" s="36"/>
      <c r="Y95" s="41"/>
      <c r="Z95" s="171">
        <f t="shared" si="25"/>
        <v>5</v>
      </c>
      <c r="AA95" s="38">
        <f t="shared" si="26"/>
        <v>110</v>
      </c>
      <c r="AB95" s="36"/>
      <c r="AC95" s="36"/>
      <c r="AD95" s="36"/>
      <c r="AE95" s="11"/>
      <c r="AF95" s="61">
        <f t="shared" si="27"/>
        <v>220</v>
      </c>
    </row>
    <row r="96" spans="1:32" ht="13.5" customHeight="1" x14ac:dyDescent="0.25">
      <c r="A96" s="54"/>
      <c r="B96" s="36">
        <f t="shared" si="28"/>
        <v>76</v>
      </c>
      <c r="C96" s="36" t="s">
        <v>523</v>
      </c>
      <c r="D96" s="36">
        <v>2</v>
      </c>
      <c r="E96" s="10" t="s">
        <v>458</v>
      </c>
      <c r="F96" s="41">
        <v>3850</v>
      </c>
      <c r="G96" s="41">
        <f t="shared" si="21"/>
        <v>7700</v>
      </c>
      <c r="H96" s="164">
        <v>1</v>
      </c>
      <c r="I96" s="38">
        <f t="shared" si="22"/>
        <v>3850</v>
      </c>
      <c r="J96" s="185"/>
      <c r="K96" s="36"/>
      <c r="L96" s="36"/>
      <c r="M96" s="66"/>
      <c r="N96" s="167">
        <v>1</v>
      </c>
      <c r="O96" s="38">
        <f t="shared" si="23"/>
        <v>3850</v>
      </c>
      <c r="P96" s="36"/>
      <c r="Q96" s="38"/>
      <c r="R96" s="36"/>
      <c r="S96" s="11"/>
      <c r="T96" s="167">
        <v>0</v>
      </c>
      <c r="U96" s="38">
        <f t="shared" si="24"/>
        <v>0</v>
      </c>
      <c r="V96" s="36"/>
      <c r="W96" s="36"/>
      <c r="X96" s="36"/>
      <c r="Y96" s="41"/>
      <c r="Z96" s="171">
        <f t="shared" si="25"/>
        <v>0</v>
      </c>
      <c r="AA96" s="38">
        <f t="shared" si="26"/>
        <v>0</v>
      </c>
      <c r="AB96" s="36"/>
      <c r="AC96" s="36"/>
      <c r="AD96" s="36"/>
      <c r="AE96" s="11"/>
      <c r="AF96" s="61">
        <f t="shared" si="27"/>
        <v>7700</v>
      </c>
    </row>
    <row r="97" spans="1:32" ht="13.5" customHeight="1" x14ac:dyDescent="0.25">
      <c r="A97" s="54"/>
      <c r="B97" s="36">
        <f t="shared" si="28"/>
        <v>77</v>
      </c>
      <c r="C97" s="36" t="s">
        <v>565</v>
      </c>
      <c r="D97" s="36">
        <v>4</v>
      </c>
      <c r="E97" s="10" t="s">
        <v>473</v>
      </c>
      <c r="F97" s="41">
        <v>5000</v>
      </c>
      <c r="G97" s="41">
        <f t="shared" si="21"/>
        <v>20000</v>
      </c>
      <c r="H97" s="164">
        <v>1</v>
      </c>
      <c r="I97" s="38">
        <f t="shared" si="22"/>
        <v>5000</v>
      </c>
      <c r="J97" s="185"/>
      <c r="K97" s="36"/>
      <c r="L97" s="36"/>
      <c r="M97" s="66"/>
      <c r="N97" s="167">
        <v>1</v>
      </c>
      <c r="O97" s="38">
        <f t="shared" si="23"/>
        <v>5000</v>
      </c>
      <c r="P97" s="36"/>
      <c r="Q97" s="38"/>
      <c r="R97" s="36"/>
      <c r="S97" s="11"/>
      <c r="T97" s="167">
        <v>1</v>
      </c>
      <c r="U97" s="38">
        <f t="shared" si="24"/>
        <v>5000</v>
      </c>
      <c r="V97" s="36"/>
      <c r="W97" s="36"/>
      <c r="X97" s="36"/>
      <c r="Y97" s="41"/>
      <c r="Z97" s="171">
        <f t="shared" si="25"/>
        <v>1</v>
      </c>
      <c r="AA97" s="38">
        <f t="shared" si="26"/>
        <v>5000</v>
      </c>
      <c r="AB97" s="36"/>
      <c r="AC97" s="36"/>
      <c r="AD97" s="36"/>
      <c r="AE97" s="11"/>
      <c r="AF97" s="61">
        <f t="shared" si="27"/>
        <v>20000</v>
      </c>
    </row>
    <row r="98" spans="1:32" ht="13.5" customHeight="1" x14ac:dyDescent="0.25">
      <c r="A98" s="54"/>
      <c r="B98" s="36">
        <f t="shared" si="28"/>
        <v>78</v>
      </c>
      <c r="C98" s="36" t="s">
        <v>524</v>
      </c>
      <c r="D98" s="36">
        <v>2</v>
      </c>
      <c r="E98" s="10" t="s">
        <v>458</v>
      </c>
      <c r="F98" s="41">
        <v>4500</v>
      </c>
      <c r="G98" s="41">
        <f t="shared" si="21"/>
        <v>9000</v>
      </c>
      <c r="H98" s="164">
        <v>1</v>
      </c>
      <c r="I98" s="38">
        <f t="shared" si="22"/>
        <v>4500</v>
      </c>
      <c r="J98" s="185"/>
      <c r="K98" s="36"/>
      <c r="L98" s="36"/>
      <c r="M98" s="66"/>
      <c r="N98" s="167">
        <v>1</v>
      </c>
      <c r="O98" s="38">
        <f t="shared" si="23"/>
        <v>4500</v>
      </c>
      <c r="P98" s="36"/>
      <c r="Q98" s="38"/>
      <c r="R98" s="36"/>
      <c r="S98" s="11"/>
      <c r="T98" s="167">
        <v>0</v>
      </c>
      <c r="U98" s="38">
        <f t="shared" si="24"/>
        <v>0</v>
      </c>
      <c r="V98" s="36"/>
      <c r="W98" s="36"/>
      <c r="X98" s="36"/>
      <c r="Y98" s="41"/>
      <c r="Z98" s="171">
        <f t="shared" si="25"/>
        <v>0</v>
      </c>
      <c r="AA98" s="38">
        <f t="shared" si="26"/>
        <v>0</v>
      </c>
      <c r="AB98" s="36"/>
      <c r="AC98" s="36"/>
      <c r="AD98" s="36"/>
      <c r="AE98" s="11"/>
      <c r="AF98" s="61">
        <f t="shared" si="27"/>
        <v>9000</v>
      </c>
    </row>
    <row r="99" spans="1:32" ht="13.5" customHeight="1" x14ac:dyDescent="0.25">
      <c r="A99" s="54"/>
      <c r="B99" s="36">
        <f t="shared" si="28"/>
        <v>79</v>
      </c>
      <c r="C99" s="36" t="s">
        <v>525</v>
      </c>
      <c r="D99" s="36">
        <v>5</v>
      </c>
      <c r="E99" s="10" t="s">
        <v>458</v>
      </c>
      <c r="F99" s="41">
        <v>1650</v>
      </c>
      <c r="G99" s="41">
        <f t="shared" si="21"/>
        <v>8250</v>
      </c>
      <c r="H99" s="164">
        <v>1</v>
      </c>
      <c r="I99" s="38">
        <f t="shared" si="22"/>
        <v>1650</v>
      </c>
      <c r="J99" s="185"/>
      <c r="K99" s="36"/>
      <c r="L99" s="36"/>
      <c r="M99" s="66"/>
      <c r="N99" s="167">
        <v>1</v>
      </c>
      <c r="O99" s="38">
        <f t="shared" si="23"/>
        <v>1650</v>
      </c>
      <c r="P99" s="36"/>
      <c r="Q99" s="38"/>
      <c r="R99" s="36"/>
      <c r="S99" s="11"/>
      <c r="T99" s="167">
        <v>1</v>
      </c>
      <c r="U99" s="38">
        <f t="shared" si="24"/>
        <v>1650</v>
      </c>
      <c r="V99" s="36"/>
      <c r="W99" s="36"/>
      <c r="X99" s="36"/>
      <c r="Y99" s="41"/>
      <c r="Z99" s="171">
        <f t="shared" si="25"/>
        <v>2</v>
      </c>
      <c r="AA99" s="38">
        <f t="shared" si="26"/>
        <v>3300</v>
      </c>
      <c r="AB99" s="36"/>
      <c r="AC99" s="36"/>
      <c r="AD99" s="36"/>
      <c r="AE99" s="11"/>
      <c r="AF99" s="61">
        <f t="shared" si="27"/>
        <v>8250</v>
      </c>
    </row>
    <row r="100" spans="1:32" ht="13.5" customHeight="1" x14ac:dyDescent="0.25">
      <c r="A100" s="54"/>
      <c r="B100" s="36">
        <f t="shared" si="28"/>
        <v>80</v>
      </c>
      <c r="C100" s="36" t="s">
        <v>526</v>
      </c>
      <c r="D100" s="36">
        <v>5</v>
      </c>
      <c r="E100" s="10" t="s">
        <v>458</v>
      </c>
      <c r="F100" s="41">
        <v>1100</v>
      </c>
      <c r="G100" s="41">
        <f t="shared" si="21"/>
        <v>5500</v>
      </c>
      <c r="H100" s="164">
        <v>1</v>
      </c>
      <c r="I100" s="38">
        <f t="shared" si="22"/>
        <v>1100</v>
      </c>
      <c r="J100" s="185"/>
      <c r="K100" s="36"/>
      <c r="L100" s="36"/>
      <c r="M100" s="66"/>
      <c r="N100" s="167">
        <v>1</v>
      </c>
      <c r="O100" s="38">
        <f t="shared" si="23"/>
        <v>1100</v>
      </c>
      <c r="P100" s="36"/>
      <c r="Q100" s="38"/>
      <c r="R100" s="36"/>
      <c r="S100" s="11"/>
      <c r="T100" s="167">
        <v>1</v>
      </c>
      <c r="U100" s="38">
        <f t="shared" si="24"/>
        <v>1100</v>
      </c>
      <c r="V100" s="36"/>
      <c r="W100" s="36"/>
      <c r="X100" s="36"/>
      <c r="Y100" s="41"/>
      <c r="Z100" s="171">
        <f t="shared" si="25"/>
        <v>2</v>
      </c>
      <c r="AA100" s="38">
        <f t="shared" si="26"/>
        <v>2200</v>
      </c>
      <c r="AB100" s="36"/>
      <c r="AC100" s="36"/>
      <c r="AD100" s="36"/>
      <c r="AE100" s="11"/>
      <c r="AF100" s="61">
        <f t="shared" si="27"/>
        <v>5500</v>
      </c>
    </row>
    <row r="101" spans="1:32" ht="13.5" customHeight="1" x14ac:dyDescent="0.25">
      <c r="A101" s="54"/>
      <c r="B101" s="36">
        <f t="shared" si="28"/>
        <v>81</v>
      </c>
      <c r="C101" s="36" t="s">
        <v>651</v>
      </c>
      <c r="D101" s="36">
        <v>4</v>
      </c>
      <c r="E101" s="10" t="s">
        <v>458</v>
      </c>
      <c r="F101" s="41">
        <v>8500</v>
      </c>
      <c r="G101" s="41">
        <f t="shared" si="21"/>
        <v>34000</v>
      </c>
      <c r="H101" s="164">
        <v>1</v>
      </c>
      <c r="I101" s="38">
        <f t="shared" si="22"/>
        <v>8500</v>
      </c>
      <c r="J101" s="185"/>
      <c r="K101" s="36"/>
      <c r="L101" s="36"/>
      <c r="M101" s="66"/>
      <c r="N101" s="167">
        <v>1</v>
      </c>
      <c r="O101" s="38">
        <f t="shared" si="23"/>
        <v>8500</v>
      </c>
      <c r="P101" s="36"/>
      <c r="Q101" s="38"/>
      <c r="R101" s="36"/>
      <c r="S101" s="11"/>
      <c r="T101" s="167">
        <v>1</v>
      </c>
      <c r="U101" s="38">
        <f t="shared" si="24"/>
        <v>8500</v>
      </c>
      <c r="V101" s="36"/>
      <c r="W101" s="36"/>
      <c r="X101" s="36"/>
      <c r="Y101" s="41"/>
      <c r="Z101" s="171">
        <f t="shared" si="25"/>
        <v>1</v>
      </c>
      <c r="AA101" s="38">
        <f t="shared" si="26"/>
        <v>8500</v>
      </c>
      <c r="AB101" s="36"/>
      <c r="AC101" s="36"/>
      <c r="AD101" s="36"/>
      <c r="AE101" s="11"/>
      <c r="AF101" s="61">
        <f t="shared" si="27"/>
        <v>34000</v>
      </c>
    </row>
    <row r="102" spans="1:32" ht="13.5" customHeight="1" x14ac:dyDescent="0.25">
      <c r="A102" s="54"/>
      <c r="B102" s="36">
        <f t="shared" si="28"/>
        <v>82</v>
      </c>
      <c r="C102" s="36" t="s">
        <v>640</v>
      </c>
      <c r="D102" s="36">
        <v>4</v>
      </c>
      <c r="E102" s="10" t="s">
        <v>458</v>
      </c>
      <c r="F102" s="41">
        <v>2500</v>
      </c>
      <c r="G102" s="41">
        <f t="shared" si="21"/>
        <v>10000</v>
      </c>
      <c r="H102" s="164">
        <v>1</v>
      </c>
      <c r="I102" s="38">
        <f t="shared" si="22"/>
        <v>2500</v>
      </c>
      <c r="J102" s="185"/>
      <c r="K102" s="36"/>
      <c r="L102" s="36"/>
      <c r="M102" s="66"/>
      <c r="N102" s="167">
        <v>1</v>
      </c>
      <c r="O102" s="38">
        <f t="shared" si="23"/>
        <v>2500</v>
      </c>
      <c r="P102" s="36"/>
      <c r="Q102" s="38"/>
      <c r="R102" s="36"/>
      <c r="S102" s="11"/>
      <c r="T102" s="167">
        <v>1</v>
      </c>
      <c r="U102" s="38">
        <f t="shared" si="24"/>
        <v>2500</v>
      </c>
      <c r="V102" s="36"/>
      <c r="W102" s="36"/>
      <c r="X102" s="36"/>
      <c r="Y102" s="41"/>
      <c r="Z102" s="171">
        <f t="shared" si="25"/>
        <v>1</v>
      </c>
      <c r="AA102" s="38">
        <f t="shared" si="26"/>
        <v>2500</v>
      </c>
      <c r="AB102" s="36"/>
      <c r="AC102" s="36"/>
      <c r="AD102" s="36"/>
      <c r="AE102" s="11"/>
      <c r="AF102" s="61">
        <f t="shared" si="27"/>
        <v>10000</v>
      </c>
    </row>
    <row r="103" spans="1:32" ht="13.5" customHeight="1" x14ac:dyDescent="0.25">
      <c r="A103" s="54"/>
      <c r="B103" s="36">
        <f t="shared" si="28"/>
        <v>83</v>
      </c>
      <c r="C103" s="36" t="s">
        <v>527</v>
      </c>
      <c r="D103" s="36">
        <v>4</v>
      </c>
      <c r="E103" s="10" t="s">
        <v>473</v>
      </c>
      <c r="F103" s="41">
        <v>2800</v>
      </c>
      <c r="G103" s="41">
        <f t="shared" si="21"/>
        <v>11200</v>
      </c>
      <c r="H103" s="164">
        <v>1</v>
      </c>
      <c r="I103" s="38">
        <f t="shared" si="22"/>
        <v>2800</v>
      </c>
      <c r="J103" s="185"/>
      <c r="K103" s="36"/>
      <c r="L103" s="36"/>
      <c r="M103" s="66"/>
      <c r="N103" s="167">
        <v>1</v>
      </c>
      <c r="O103" s="38">
        <f t="shared" si="23"/>
        <v>2800</v>
      </c>
      <c r="P103" s="36"/>
      <c r="Q103" s="38"/>
      <c r="R103" s="36"/>
      <c r="S103" s="11"/>
      <c r="T103" s="167">
        <v>1</v>
      </c>
      <c r="U103" s="38">
        <f t="shared" si="24"/>
        <v>2800</v>
      </c>
      <c r="V103" s="36"/>
      <c r="W103" s="36"/>
      <c r="X103" s="36"/>
      <c r="Y103" s="41"/>
      <c r="Z103" s="171">
        <f t="shared" si="25"/>
        <v>1</v>
      </c>
      <c r="AA103" s="38">
        <f t="shared" si="26"/>
        <v>2800</v>
      </c>
      <c r="AB103" s="36"/>
      <c r="AC103" s="36"/>
      <c r="AD103" s="36"/>
      <c r="AE103" s="11"/>
      <c r="AF103" s="61">
        <f t="shared" si="27"/>
        <v>11200</v>
      </c>
    </row>
    <row r="104" spans="1:32" ht="13.5" customHeight="1" x14ac:dyDescent="0.25">
      <c r="A104" s="54"/>
      <c r="B104" s="36">
        <f t="shared" si="28"/>
        <v>84</v>
      </c>
      <c r="C104" s="36" t="s">
        <v>528</v>
      </c>
      <c r="D104" s="36">
        <v>4</v>
      </c>
      <c r="E104" s="10" t="s">
        <v>458</v>
      </c>
      <c r="F104" s="41">
        <v>9350</v>
      </c>
      <c r="G104" s="41">
        <f t="shared" si="21"/>
        <v>37400</v>
      </c>
      <c r="H104" s="164">
        <v>1</v>
      </c>
      <c r="I104" s="38">
        <f t="shared" si="22"/>
        <v>9350</v>
      </c>
      <c r="J104" s="185"/>
      <c r="K104" s="36"/>
      <c r="L104" s="36"/>
      <c r="M104" s="66"/>
      <c r="N104" s="167">
        <v>1</v>
      </c>
      <c r="O104" s="38">
        <f t="shared" si="23"/>
        <v>9350</v>
      </c>
      <c r="P104" s="36"/>
      <c r="Q104" s="38"/>
      <c r="R104" s="36"/>
      <c r="S104" s="11"/>
      <c r="T104" s="167">
        <v>1</v>
      </c>
      <c r="U104" s="38">
        <f t="shared" si="24"/>
        <v>9350</v>
      </c>
      <c r="V104" s="36"/>
      <c r="W104" s="36"/>
      <c r="X104" s="36"/>
      <c r="Y104" s="41"/>
      <c r="Z104" s="171">
        <f t="shared" si="25"/>
        <v>1</v>
      </c>
      <c r="AA104" s="38">
        <f t="shared" si="26"/>
        <v>9350</v>
      </c>
      <c r="AB104" s="36"/>
      <c r="AC104" s="36"/>
      <c r="AD104" s="36"/>
      <c r="AE104" s="11"/>
      <c r="AF104" s="61">
        <f t="shared" si="27"/>
        <v>37400</v>
      </c>
    </row>
    <row r="105" spans="1:32" ht="13.5" customHeight="1" x14ac:dyDescent="0.25">
      <c r="A105" s="54"/>
      <c r="B105" s="36">
        <f t="shared" si="28"/>
        <v>85</v>
      </c>
      <c r="C105" s="36" t="s">
        <v>529</v>
      </c>
      <c r="D105" s="36">
        <v>4</v>
      </c>
      <c r="E105" s="10" t="s">
        <v>473</v>
      </c>
      <c r="F105" s="41">
        <v>13200</v>
      </c>
      <c r="G105" s="41">
        <f t="shared" si="21"/>
        <v>52800</v>
      </c>
      <c r="H105" s="164">
        <v>1</v>
      </c>
      <c r="I105" s="38">
        <f t="shared" si="22"/>
        <v>13200</v>
      </c>
      <c r="J105" s="185"/>
      <c r="K105" s="36"/>
      <c r="L105" s="36"/>
      <c r="M105" s="66"/>
      <c r="N105" s="167">
        <v>1</v>
      </c>
      <c r="O105" s="38">
        <f t="shared" si="23"/>
        <v>13200</v>
      </c>
      <c r="P105" s="36"/>
      <c r="Q105" s="38"/>
      <c r="R105" s="36"/>
      <c r="S105" s="11"/>
      <c r="T105" s="167">
        <v>1</v>
      </c>
      <c r="U105" s="38">
        <f t="shared" si="24"/>
        <v>13200</v>
      </c>
      <c r="V105" s="36"/>
      <c r="W105" s="36"/>
      <c r="X105" s="36"/>
      <c r="Y105" s="41"/>
      <c r="Z105" s="171">
        <f t="shared" si="25"/>
        <v>1</v>
      </c>
      <c r="AA105" s="38">
        <f t="shared" si="26"/>
        <v>13200</v>
      </c>
      <c r="AB105" s="36"/>
      <c r="AC105" s="36"/>
      <c r="AD105" s="36"/>
      <c r="AE105" s="11"/>
      <c r="AF105" s="61">
        <f t="shared" si="27"/>
        <v>52800</v>
      </c>
    </row>
    <row r="106" spans="1:32" ht="13.5" customHeight="1" x14ac:dyDescent="0.25">
      <c r="A106" s="52"/>
      <c r="B106" s="36">
        <f t="shared" si="28"/>
        <v>86</v>
      </c>
      <c r="C106" s="36" t="s">
        <v>530</v>
      </c>
      <c r="D106" s="36">
        <v>4</v>
      </c>
      <c r="E106" s="10" t="s">
        <v>458</v>
      </c>
      <c r="F106" s="41">
        <v>2750</v>
      </c>
      <c r="G106" s="41">
        <f t="shared" si="21"/>
        <v>11000</v>
      </c>
      <c r="H106" s="164">
        <v>2</v>
      </c>
      <c r="I106" s="38">
        <f t="shared" si="22"/>
        <v>5500</v>
      </c>
      <c r="J106" s="185"/>
      <c r="K106" s="36"/>
      <c r="L106" s="36"/>
      <c r="M106" s="66"/>
      <c r="N106" s="167">
        <v>1</v>
      </c>
      <c r="O106" s="38">
        <f t="shared" si="23"/>
        <v>2750</v>
      </c>
      <c r="P106" s="36"/>
      <c r="Q106" s="38"/>
      <c r="R106" s="36"/>
      <c r="S106" s="11"/>
      <c r="T106" s="167">
        <v>1</v>
      </c>
      <c r="U106" s="38">
        <f t="shared" si="24"/>
        <v>2750</v>
      </c>
      <c r="V106" s="36"/>
      <c r="W106" s="36"/>
      <c r="X106" s="36"/>
      <c r="Y106" s="41"/>
      <c r="Z106" s="171">
        <f t="shared" si="25"/>
        <v>0</v>
      </c>
      <c r="AA106" s="38">
        <f t="shared" si="26"/>
        <v>0</v>
      </c>
      <c r="AB106" s="36"/>
      <c r="AC106" s="36"/>
      <c r="AD106" s="36"/>
      <c r="AE106" s="11"/>
      <c r="AF106" s="61">
        <f t="shared" si="27"/>
        <v>11000</v>
      </c>
    </row>
    <row r="107" spans="1:32" ht="13.5" customHeight="1" x14ac:dyDescent="0.25">
      <c r="A107" s="52"/>
      <c r="B107" s="36">
        <f t="shared" si="28"/>
        <v>87</v>
      </c>
      <c r="C107" s="36" t="s">
        <v>664</v>
      </c>
      <c r="D107" s="36">
        <v>6</v>
      </c>
      <c r="E107" s="10" t="s">
        <v>458</v>
      </c>
      <c r="F107" s="41">
        <v>2500</v>
      </c>
      <c r="G107" s="41">
        <f t="shared" si="21"/>
        <v>15000</v>
      </c>
      <c r="H107" s="164">
        <v>1</v>
      </c>
      <c r="I107" s="38">
        <f t="shared" si="22"/>
        <v>2500</v>
      </c>
      <c r="J107" s="185"/>
      <c r="K107" s="36"/>
      <c r="L107" s="36"/>
      <c r="M107" s="66"/>
      <c r="N107" s="167">
        <v>2</v>
      </c>
      <c r="O107" s="38">
        <f t="shared" si="23"/>
        <v>5000</v>
      </c>
      <c r="P107" s="36"/>
      <c r="Q107" s="38"/>
      <c r="R107" s="36"/>
      <c r="S107" s="11"/>
      <c r="T107" s="167">
        <v>1</v>
      </c>
      <c r="U107" s="38">
        <f t="shared" si="24"/>
        <v>2500</v>
      </c>
      <c r="V107" s="36"/>
      <c r="W107" s="36"/>
      <c r="X107" s="36"/>
      <c r="Y107" s="41"/>
      <c r="Z107" s="171">
        <f t="shared" si="25"/>
        <v>2</v>
      </c>
      <c r="AA107" s="38">
        <f t="shared" si="26"/>
        <v>5000</v>
      </c>
      <c r="AB107" s="36"/>
      <c r="AC107" s="36"/>
      <c r="AD107" s="36"/>
      <c r="AE107" s="11"/>
      <c r="AF107" s="61">
        <f t="shared" si="27"/>
        <v>15000</v>
      </c>
    </row>
    <row r="108" spans="1:32" ht="13.5" customHeight="1" x14ac:dyDescent="0.25">
      <c r="A108" s="52"/>
      <c r="B108" s="36">
        <f t="shared" si="28"/>
        <v>88</v>
      </c>
      <c r="C108" s="36" t="s">
        <v>531</v>
      </c>
      <c r="D108" s="36">
        <v>9</v>
      </c>
      <c r="E108" s="10" t="s">
        <v>458</v>
      </c>
      <c r="F108" s="41">
        <v>165</v>
      </c>
      <c r="G108" s="41">
        <f t="shared" si="21"/>
        <v>1485</v>
      </c>
      <c r="H108" s="164">
        <v>2</v>
      </c>
      <c r="I108" s="38">
        <f t="shared" si="22"/>
        <v>330</v>
      </c>
      <c r="J108" s="185"/>
      <c r="K108" s="36"/>
      <c r="L108" s="36"/>
      <c r="M108" s="66"/>
      <c r="N108" s="167">
        <v>2</v>
      </c>
      <c r="O108" s="38">
        <f t="shared" si="23"/>
        <v>330</v>
      </c>
      <c r="P108" s="36"/>
      <c r="Q108" s="38"/>
      <c r="R108" s="36"/>
      <c r="S108" s="11"/>
      <c r="T108" s="167">
        <v>1</v>
      </c>
      <c r="U108" s="38">
        <f t="shared" si="24"/>
        <v>165</v>
      </c>
      <c r="V108" s="36"/>
      <c r="W108" s="36"/>
      <c r="X108" s="36"/>
      <c r="Y108" s="41"/>
      <c r="Z108" s="171">
        <f t="shared" si="25"/>
        <v>4</v>
      </c>
      <c r="AA108" s="38">
        <f t="shared" si="26"/>
        <v>660</v>
      </c>
      <c r="AB108" s="36"/>
      <c r="AC108" s="36"/>
      <c r="AD108" s="36"/>
      <c r="AE108" s="11"/>
      <c r="AF108" s="61">
        <f t="shared" si="27"/>
        <v>1485</v>
      </c>
    </row>
    <row r="109" spans="1:32" ht="13.5" customHeight="1" x14ac:dyDescent="0.25">
      <c r="A109" s="52"/>
      <c r="B109" s="36">
        <f t="shared" si="28"/>
        <v>89</v>
      </c>
      <c r="C109" s="36" t="s">
        <v>656</v>
      </c>
      <c r="D109" s="36">
        <v>10</v>
      </c>
      <c r="E109" s="10" t="s">
        <v>473</v>
      </c>
      <c r="F109" s="41">
        <v>1800</v>
      </c>
      <c r="G109" s="41">
        <f t="shared" si="21"/>
        <v>18000</v>
      </c>
      <c r="H109" s="164">
        <v>2</v>
      </c>
      <c r="I109" s="38">
        <f t="shared" si="22"/>
        <v>3600</v>
      </c>
      <c r="J109" s="185"/>
      <c r="K109" s="36"/>
      <c r="L109" s="36"/>
      <c r="M109" s="66"/>
      <c r="N109" s="167">
        <v>2</v>
      </c>
      <c r="O109" s="38">
        <f t="shared" si="23"/>
        <v>3600</v>
      </c>
      <c r="P109" s="36"/>
      <c r="Q109" s="38"/>
      <c r="R109" s="36"/>
      <c r="S109" s="11"/>
      <c r="T109" s="167">
        <v>1</v>
      </c>
      <c r="U109" s="38">
        <f t="shared" si="24"/>
        <v>1800</v>
      </c>
      <c r="V109" s="36"/>
      <c r="W109" s="36"/>
      <c r="X109" s="36"/>
      <c r="Y109" s="41"/>
      <c r="Z109" s="171">
        <f t="shared" si="25"/>
        <v>5</v>
      </c>
      <c r="AA109" s="38">
        <f t="shared" si="26"/>
        <v>9000</v>
      </c>
      <c r="AB109" s="36"/>
      <c r="AC109" s="36"/>
      <c r="AD109" s="36"/>
      <c r="AE109" s="11"/>
      <c r="AF109" s="61">
        <f t="shared" si="27"/>
        <v>18000</v>
      </c>
    </row>
    <row r="110" spans="1:32" ht="13.5" customHeight="1" x14ac:dyDescent="0.25">
      <c r="A110" s="52"/>
      <c r="B110" s="36">
        <f t="shared" si="28"/>
        <v>90</v>
      </c>
      <c r="C110" s="36" t="s">
        <v>532</v>
      </c>
      <c r="D110" s="36">
        <v>2</v>
      </c>
      <c r="E110" s="10" t="s">
        <v>507</v>
      </c>
      <c r="F110" s="41">
        <v>7150</v>
      </c>
      <c r="G110" s="41">
        <f t="shared" si="21"/>
        <v>14300</v>
      </c>
      <c r="H110" s="164">
        <v>1</v>
      </c>
      <c r="I110" s="38">
        <f t="shared" si="22"/>
        <v>7150</v>
      </c>
      <c r="J110" s="185"/>
      <c r="K110" s="36"/>
      <c r="L110" s="36"/>
      <c r="M110" s="66"/>
      <c r="N110" s="167">
        <v>1</v>
      </c>
      <c r="O110" s="38">
        <f t="shared" si="23"/>
        <v>7150</v>
      </c>
      <c r="P110" s="36"/>
      <c r="Q110" s="38"/>
      <c r="R110" s="36"/>
      <c r="S110" s="11"/>
      <c r="T110" s="167">
        <v>0</v>
      </c>
      <c r="U110" s="38">
        <f t="shared" si="24"/>
        <v>0</v>
      </c>
      <c r="V110" s="36"/>
      <c r="W110" s="36"/>
      <c r="X110" s="36"/>
      <c r="Y110" s="41"/>
      <c r="Z110" s="171">
        <f t="shared" si="25"/>
        <v>0</v>
      </c>
      <c r="AA110" s="38">
        <f t="shared" si="26"/>
        <v>0</v>
      </c>
      <c r="AB110" s="36"/>
      <c r="AC110" s="36"/>
      <c r="AD110" s="36"/>
      <c r="AE110" s="11"/>
      <c r="AF110" s="61">
        <f t="shared" si="27"/>
        <v>14300</v>
      </c>
    </row>
    <row r="111" spans="1:32" ht="13.5" customHeight="1" x14ac:dyDescent="0.25">
      <c r="A111" s="52"/>
      <c r="B111" s="36">
        <f t="shared" si="28"/>
        <v>91</v>
      </c>
      <c r="C111" s="36" t="s">
        <v>533</v>
      </c>
      <c r="D111" s="36">
        <v>2</v>
      </c>
      <c r="E111" s="10" t="s">
        <v>473</v>
      </c>
      <c r="F111" s="41">
        <v>13200</v>
      </c>
      <c r="G111" s="41">
        <f t="shared" si="21"/>
        <v>26400</v>
      </c>
      <c r="H111" s="164">
        <v>1</v>
      </c>
      <c r="I111" s="38">
        <f t="shared" si="22"/>
        <v>13200</v>
      </c>
      <c r="J111" s="185"/>
      <c r="K111" s="36"/>
      <c r="L111" s="36"/>
      <c r="M111" s="66"/>
      <c r="N111" s="167">
        <v>1</v>
      </c>
      <c r="O111" s="38">
        <f t="shared" si="23"/>
        <v>13200</v>
      </c>
      <c r="P111" s="36"/>
      <c r="Q111" s="38"/>
      <c r="R111" s="36"/>
      <c r="S111" s="11"/>
      <c r="T111" s="167">
        <v>0</v>
      </c>
      <c r="U111" s="38">
        <f t="shared" si="24"/>
        <v>0</v>
      </c>
      <c r="V111" s="36"/>
      <c r="W111" s="36"/>
      <c r="X111" s="36"/>
      <c r="Y111" s="41"/>
      <c r="Z111" s="171">
        <f t="shared" si="25"/>
        <v>0</v>
      </c>
      <c r="AA111" s="38">
        <f t="shared" si="26"/>
        <v>0</v>
      </c>
      <c r="AB111" s="36"/>
      <c r="AC111" s="36"/>
      <c r="AD111" s="36"/>
      <c r="AE111" s="11"/>
      <c r="AF111" s="61">
        <f t="shared" si="27"/>
        <v>26400</v>
      </c>
    </row>
    <row r="112" spans="1:32" ht="13.5" customHeight="1" x14ac:dyDescent="0.25">
      <c r="A112" s="52"/>
      <c r="B112" s="36">
        <f t="shared" si="28"/>
        <v>92</v>
      </c>
      <c r="C112" s="36" t="s">
        <v>639</v>
      </c>
      <c r="D112" s="36">
        <v>2</v>
      </c>
      <c r="E112" s="10" t="s">
        <v>473</v>
      </c>
      <c r="F112" s="41">
        <v>12000</v>
      </c>
      <c r="G112" s="41">
        <f t="shared" si="21"/>
        <v>24000</v>
      </c>
      <c r="H112" s="164">
        <v>1</v>
      </c>
      <c r="I112" s="38">
        <f t="shared" si="22"/>
        <v>12000</v>
      </c>
      <c r="J112" s="185"/>
      <c r="K112" s="36"/>
      <c r="L112" s="36"/>
      <c r="M112" s="66"/>
      <c r="N112" s="167">
        <v>0</v>
      </c>
      <c r="O112" s="38">
        <f t="shared" si="23"/>
        <v>0</v>
      </c>
      <c r="P112" s="36"/>
      <c r="Q112" s="38"/>
      <c r="R112" s="36"/>
      <c r="S112" s="11"/>
      <c r="T112" s="167">
        <v>1</v>
      </c>
      <c r="U112" s="38">
        <f t="shared" si="24"/>
        <v>12000</v>
      </c>
      <c r="V112" s="36"/>
      <c r="W112" s="36"/>
      <c r="X112" s="36"/>
      <c r="Y112" s="41"/>
      <c r="Z112" s="171">
        <f t="shared" si="25"/>
        <v>0</v>
      </c>
      <c r="AA112" s="38">
        <f t="shared" si="26"/>
        <v>0</v>
      </c>
      <c r="AB112" s="36"/>
      <c r="AC112" s="36"/>
      <c r="AD112" s="36"/>
      <c r="AE112" s="11"/>
      <c r="AF112" s="61">
        <f t="shared" si="27"/>
        <v>24000</v>
      </c>
    </row>
    <row r="113" spans="1:32" ht="13.5" customHeight="1" x14ac:dyDescent="0.25">
      <c r="A113" s="52"/>
      <c r="B113" s="36">
        <f t="shared" si="28"/>
        <v>93</v>
      </c>
      <c r="C113" s="36" t="s">
        <v>674</v>
      </c>
      <c r="D113" s="36">
        <v>6</v>
      </c>
      <c r="E113" s="10" t="s">
        <v>507</v>
      </c>
      <c r="F113" s="41">
        <v>6500</v>
      </c>
      <c r="G113" s="41">
        <f t="shared" si="21"/>
        <v>39000</v>
      </c>
      <c r="H113" s="164">
        <v>1</v>
      </c>
      <c r="I113" s="38">
        <f t="shared" si="22"/>
        <v>6500</v>
      </c>
      <c r="J113" s="185"/>
      <c r="K113" s="36"/>
      <c r="L113" s="36"/>
      <c r="M113" s="66"/>
      <c r="N113" s="167">
        <v>1</v>
      </c>
      <c r="O113" s="38">
        <f t="shared" si="23"/>
        <v>6500</v>
      </c>
      <c r="P113" s="36"/>
      <c r="Q113" s="38"/>
      <c r="R113" s="36"/>
      <c r="S113" s="11"/>
      <c r="T113" s="167">
        <v>2</v>
      </c>
      <c r="U113" s="38">
        <f t="shared" si="24"/>
        <v>13000</v>
      </c>
      <c r="V113" s="36"/>
      <c r="W113" s="36"/>
      <c r="X113" s="36"/>
      <c r="Y113" s="41"/>
      <c r="Z113" s="171">
        <f t="shared" si="25"/>
        <v>2</v>
      </c>
      <c r="AA113" s="38">
        <f t="shared" si="26"/>
        <v>13000</v>
      </c>
      <c r="AB113" s="36"/>
      <c r="AC113" s="36"/>
      <c r="AD113" s="36"/>
      <c r="AE113" s="11"/>
      <c r="AF113" s="61">
        <f t="shared" si="27"/>
        <v>39000</v>
      </c>
    </row>
    <row r="114" spans="1:32" ht="13.5" customHeight="1" x14ac:dyDescent="0.25">
      <c r="A114" s="52"/>
      <c r="B114" s="36">
        <f t="shared" si="28"/>
        <v>94</v>
      </c>
      <c r="C114" s="36" t="s">
        <v>534</v>
      </c>
      <c r="D114" s="36">
        <v>8</v>
      </c>
      <c r="E114" s="10" t="s">
        <v>507</v>
      </c>
      <c r="F114" s="41">
        <v>3080</v>
      </c>
      <c r="G114" s="41">
        <f t="shared" ref="G114:G115" si="29">+F114*D114</f>
        <v>24640</v>
      </c>
      <c r="H114" s="164">
        <v>2</v>
      </c>
      <c r="I114" s="38">
        <f t="shared" ref="I114:I115" si="30">+H114*F114</f>
        <v>6160</v>
      </c>
      <c r="J114" s="185"/>
      <c r="K114" s="36"/>
      <c r="L114" s="36"/>
      <c r="M114" s="66"/>
      <c r="N114" s="167">
        <v>2</v>
      </c>
      <c r="O114" s="38">
        <f t="shared" ref="O114:O115" si="31">+N114*F114</f>
        <v>6160</v>
      </c>
      <c r="P114" s="36"/>
      <c r="Q114" s="38"/>
      <c r="R114" s="36"/>
      <c r="S114" s="11"/>
      <c r="T114" s="167">
        <v>1</v>
      </c>
      <c r="U114" s="38">
        <f t="shared" ref="U114:U115" si="32">+T114*F114</f>
        <v>3080</v>
      </c>
      <c r="V114" s="36"/>
      <c r="W114" s="36"/>
      <c r="X114" s="36"/>
      <c r="Y114" s="41"/>
      <c r="Z114" s="171">
        <f t="shared" ref="Z114:Z115" si="33">+D114-H114-N114-T114</f>
        <v>3</v>
      </c>
      <c r="AA114" s="38">
        <f t="shared" ref="AA114:AA115" si="34">+G114-I114-O114-U114</f>
        <v>9240</v>
      </c>
      <c r="AB114" s="36"/>
      <c r="AC114" s="36"/>
      <c r="AD114" s="36"/>
      <c r="AE114" s="11"/>
      <c r="AF114" s="61"/>
    </row>
    <row r="115" spans="1:32" ht="13.5" customHeight="1" x14ac:dyDescent="0.25">
      <c r="A115" s="52"/>
      <c r="B115" s="36">
        <f t="shared" si="28"/>
        <v>95</v>
      </c>
      <c r="C115" s="36" t="s">
        <v>535</v>
      </c>
      <c r="D115" s="36">
        <v>9</v>
      </c>
      <c r="E115" s="10" t="s">
        <v>507</v>
      </c>
      <c r="F115" s="41">
        <v>825</v>
      </c>
      <c r="G115" s="41">
        <f t="shared" si="29"/>
        <v>7425</v>
      </c>
      <c r="H115" s="164">
        <v>2</v>
      </c>
      <c r="I115" s="38">
        <f t="shared" si="30"/>
        <v>1650</v>
      </c>
      <c r="J115" s="185"/>
      <c r="K115" s="36"/>
      <c r="L115" s="36"/>
      <c r="M115" s="66"/>
      <c r="N115" s="167">
        <v>2</v>
      </c>
      <c r="O115" s="38">
        <f t="shared" si="31"/>
        <v>1650</v>
      </c>
      <c r="P115" s="36"/>
      <c r="Q115" s="38"/>
      <c r="R115" s="36"/>
      <c r="S115" s="11"/>
      <c r="T115" s="167">
        <v>3</v>
      </c>
      <c r="U115" s="38">
        <f t="shared" si="32"/>
        <v>2475</v>
      </c>
      <c r="V115" s="36"/>
      <c r="W115" s="36"/>
      <c r="X115" s="36"/>
      <c r="Y115" s="41"/>
      <c r="Z115" s="171">
        <f t="shared" si="33"/>
        <v>2</v>
      </c>
      <c r="AA115" s="38">
        <f t="shared" si="34"/>
        <v>1650</v>
      </c>
      <c r="AB115" s="36"/>
      <c r="AC115" s="36"/>
      <c r="AD115" s="36"/>
      <c r="AE115" s="11"/>
      <c r="AF115" s="61"/>
    </row>
    <row r="116" spans="1:32" ht="13.5" customHeight="1" x14ac:dyDescent="0.25">
      <c r="A116" s="683" t="s">
        <v>683</v>
      </c>
      <c r="B116" s="684"/>
      <c r="C116" s="685"/>
      <c r="D116" s="423"/>
      <c r="E116" s="424"/>
      <c r="F116" s="425"/>
      <c r="G116" s="426">
        <f>SUM(G69:G115)</f>
        <v>3922929</v>
      </c>
      <c r="H116" s="427">
        <v>1</v>
      </c>
      <c r="I116" s="426">
        <f>SUM(I69:I115)</f>
        <v>934622</v>
      </c>
      <c r="J116" s="428"/>
      <c r="K116" s="426"/>
      <c r="L116" s="423"/>
      <c r="M116" s="426"/>
      <c r="N116" s="427">
        <v>1</v>
      </c>
      <c r="O116" s="426">
        <f>SUM(O69:O115)</f>
        <v>839888</v>
      </c>
      <c r="P116" s="428"/>
      <c r="Q116" s="426">
        <f>SUM(Q70:Q101)</f>
        <v>0</v>
      </c>
      <c r="R116" s="423">
        <v>1</v>
      </c>
      <c r="S116" s="426">
        <f>SUM(S70:S101)</f>
        <v>0</v>
      </c>
      <c r="T116" s="427">
        <v>1</v>
      </c>
      <c r="U116" s="426">
        <f>SUM(U69:U115)</f>
        <v>1127791</v>
      </c>
      <c r="V116" s="428"/>
      <c r="W116" s="426"/>
      <c r="X116" s="423"/>
      <c r="Y116" s="426"/>
      <c r="Z116" s="427">
        <v>1</v>
      </c>
      <c r="AA116" s="426">
        <f>SUM(AA69:AA115)</f>
        <v>1020628</v>
      </c>
      <c r="AB116" s="428"/>
      <c r="AC116" s="426"/>
      <c r="AD116" s="423"/>
      <c r="AE116" s="426"/>
      <c r="AF116" s="61"/>
    </row>
    <row r="117" spans="1:32" ht="13.5" customHeight="1" x14ac:dyDescent="0.25">
      <c r="A117" s="304"/>
      <c r="B117" s="429"/>
      <c r="C117" s="429"/>
      <c r="D117" s="429"/>
      <c r="E117" s="429"/>
      <c r="F117" s="430"/>
      <c r="G117" s="430"/>
      <c r="H117" s="431"/>
      <c r="I117" s="430"/>
      <c r="J117" s="431"/>
      <c r="K117" s="429"/>
      <c r="L117" s="429"/>
      <c r="M117" s="430"/>
      <c r="N117" s="432"/>
      <c r="O117" s="430"/>
      <c r="P117" s="429"/>
      <c r="Q117" s="430"/>
      <c r="R117" s="429"/>
      <c r="S117" s="429"/>
      <c r="T117" s="432"/>
      <c r="U117" s="430"/>
      <c r="V117" s="429"/>
      <c r="W117" s="429"/>
      <c r="X117" s="429"/>
      <c r="Y117" s="430"/>
      <c r="Z117" s="433"/>
      <c r="AA117" s="430"/>
      <c r="AB117" s="429"/>
      <c r="AC117" s="429"/>
      <c r="AD117" s="429"/>
      <c r="AE117" s="429"/>
      <c r="AF117" s="61"/>
    </row>
    <row r="118" spans="1:32" ht="13.5" customHeight="1" x14ac:dyDescent="0.25">
      <c r="A118" s="681" t="s">
        <v>681</v>
      </c>
      <c r="B118" s="681"/>
      <c r="C118" s="681"/>
      <c r="D118" s="681"/>
      <c r="E118" s="681"/>
      <c r="F118" s="681"/>
      <c r="G118" s="681"/>
      <c r="H118" s="681"/>
      <c r="I118" s="681"/>
      <c r="J118" s="681"/>
      <c r="K118" s="681"/>
      <c r="L118" s="681"/>
      <c r="M118" s="681"/>
      <c r="N118" s="681"/>
      <c r="O118" s="681"/>
      <c r="P118" s="681"/>
      <c r="Q118" s="681"/>
      <c r="R118" s="681"/>
      <c r="S118" s="681"/>
      <c r="T118" s="681"/>
      <c r="U118" s="681"/>
      <c r="V118" s="681"/>
      <c r="W118" s="681"/>
      <c r="X118" s="681"/>
      <c r="Y118" s="681"/>
      <c r="Z118" s="681"/>
      <c r="AA118" s="681"/>
      <c r="AB118" s="681"/>
      <c r="AC118" s="681"/>
      <c r="AD118" s="681"/>
      <c r="AE118" s="681"/>
      <c r="AF118" s="61"/>
    </row>
    <row r="119" spans="1:32" ht="13.5" customHeight="1" x14ac:dyDescent="0.25">
      <c r="A119" s="633" t="s">
        <v>1</v>
      </c>
      <c r="B119" s="633"/>
      <c r="C119" s="633"/>
      <c r="D119" s="633"/>
      <c r="E119" s="633"/>
      <c r="F119" s="633"/>
      <c r="G119" s="633"/>
      <c r="H119" s="633"/>
      <c r="I119" s="633"/>
      <c r="J119" s="633"/>
      <c r="K119" s="633"/>
      <c r="L119" s="633"/>
      <c r="M119" s="633"/>
      <c r="N119" s="633"/>
      <c r="O119" s="633"/>
      <c r="P119" s="633"/>
      <c r="Q119" s="633"/>
      <c r="R119" s="633"/>
      <c r="S119" s="633"/>
      <c r="T119" s="633"/>
      <c r="U119" s="633"/>
      <c r="V119" s="633"/>
      <c r="W119" s="633"/>
      <c r="X119" s="633"/>
      <c r="Y119" s="633"/>
      <c r="Z119" s="633"/>
      <c r="AA119" s="633"/>
      <c r="AB119" s="633"/>
      <c r="AC119" s="633"/>
      <c r="AD119" s="633"/>
      <c r="AE119" s="633"/>
      <c r="AF119" s="61"/>
    </row>
    <row r="120" spans="1:32" ht="13.5" customHeight="1" x14ac:dyDescent="0.25">
      <c r="A120" s="634" t="s">
        <v>2</v>
      </c>
      <c r="B120" s="634"/>
      <c r="C120" s="634"/>
      <c r="D120" s="634"/>
      <c r="E120" s="634"/>
      <c r="F120" s="634"/>
      <c r="G120" s="634"/>
      <c r="H120" s="634"/>
      <c r="I120" s="634"/>
      <c r="J120" s="634"/>
      <c r="K120" s="634"/>
      <c r="L120" s="634"/>
      <c r="M120" s="634"/>
      <c r="N120" s="634"/>
      <c r="O120" s="634"/>
      <c r="P120" s="634"/>
      <c r="Q120" s="634"/>
      <c r="R120" s="634"/>
      <c r="S120" s="634"/>
      <c r="T120" s="634"/>
      <c r="U120" s="634"/>
      <c r="V120" s="634"/>
      <c r="W120" s="634"/>
      <c r="X120" s="634"/>
      <c r="Y120" s="634"/>
      <c r="Z120" s="634"/>
      <c r="AA120" s="634"/>
      <c r="AB120" s="634"/>
      <c r="AC120" s="634"/>
      <c r="AD120" s="634"/>
      <c r="AE120" s="634"/>
      <c r="AF120" s="61"/>
    </row>
    <row r="121" spans="1:32" ht="13.5" customHeight="1" x14ac:dyDescent="0.25">
      <c r="A121" s="51" t="s">
        <v>22</v>
      </c>
      <c r="G121" s="48"/>
      <c r="H121" s="162"/>
      <c r="J121" s="200"/>
      <c r="N121" s="166"/>
      <c r="Z121" s="168"/>
      <c r="AF121" s="61"/>
    </row>
    <row r="122" spans="1:32" ht="13.5" customHeight="1" x14ac:dyDescent="0.25">
      <c r="A122" s="593" t="s">
        <v>4</v>
      </c>
      <c r="B122" s="594"/>
      <c r="C122" s="594"/>
      <c r="D122" s="594" t="s">
        <v>5</v>
      </c>
      <c r="E122" s="599" t="s">
        <v>106</v>
      </c>
      <c r="F122" s="676" t="s">
        <v>359</v>
      </c>
      <c r="G122" s="554" t="s">
        <v>6</v>
      </c>
      <c r="H122" s="594" t="s">
        <v>21</v>
      </c>
      <c r="I122" s="594"/>
      <c r="J122" s="594"/>
      <c r="K122" s="594"/>
      <c r="L122" s="594"/>
      <c r="M122" s="594"/>
      <c r="N122" s="594"/>
      <c r="O122" s="594"/>
      <c r="P122" s="594"/>
      <c r="Q122" s="594"/>
      <c r="R122" s="594"/>
      <c r="S122" s="594"/>
      <c r="T122" s="594"/>
      <c r="U122" s="594"/>
      <c r="V122" s="594"/>
      <c r="W122" s="594"/>
      <c r="X122" s="594"/>
      <c r="Y122" s="594"/>
      <c r="Z122" s="594"/>
      <c r="AA122" s="594"/>
      <c r="AB122" s="594"/>
      <c r="AC122" s="594"/>
      <c r="AD122" s="594"/>
      <c r="AE122" s="598"/>
      <c r="AF122" s="61"/>
    </row>
    <row r="123" spans="1:32" ht="13.5" customHeight="1" x14ac:dyDescent="0.25">
      <c r="A123" s="591"/>
      <c r="B123" s="589"/>
      <c r="C123" s="589"/>
      <c r="D123" s="589"/>
      <c r="E123" s="600"/>
      <c r="F123" s="677"/>
      <c r="G123" s="557"/>
      <c r="H123" s="591" t="s">
        <v>9</v>
      </c>
      <c r="I123" s="589"/>
      <c r="J123" s="589" t="s">
        <v>10</v>
      </c>
      <c r="K123" s="589"/>
      <c r="L123" s="589" t="s">
        <v>11</v>
      </c>
      <c r="M123" s="592"/>
      <c r="N123" s="588" t="s">
        <v>12</v>
      </c>
      <c r="O123" s="589"/>
      <c r="P123" s="589" t="s">
        <v>13</v>
      </c>
      <c r="Q123" s="589"/>
      <c r="R123" s="589" t="s">
        <v>14</v>
      </c>
      <c r="S123" s="592"/>
      <c r="T123" s="588" t="s">
        <v>15</v>
      </c>
      <c r="U123" s="589"/>
      <c r="V123" s="589" t="s">
        <v>16</v>
      </c>
      <c r="W123" s="589"/>
      <c r="X123" s="589" t="s">
        <v>17</v>
      </c>
      <c r="Y123" s="590"/>
      <c r="Z123" s="591" t="s">
        <v>18</v>
      </c>
      <c r="AA123" s="589"/>
      <c r="AB123" s="589" t="s">
        <v>19</v>
      </c>
      <c r="AC123" s="589"/>
      <c r="AD123" s="589" t="s">
        <v>20</v>
      </c>
      <c r="AE123" s="592"/>
      <c r="AF123" s="61"/>
    </row>
    <row r="124" spans="1:32" ht="13.5" customHeight="1" x14ac:dyDescent="0.25">
      <c r="A124" s="591"/>
      <c r="B124" s="589"/>
      <c r="C124" s="589"/>
      <c r="D124" s="589"/>
      <c r="E124" s="638"/>
      <c r="F124" s="678"/>
      <c r="G124" s="557"/>
      <c r="H124" s="163" t="s">
        <v>7</v>
      </c>
      <c r="I124" s="35" t="s">
        <v>8</v>
      </c>
      <c r="J124" s="201" t="s">
        <v>7</v>
      </c>
      <c r="K124" s="406" t="s">
        <v>8</v>
      </c>
      <c r="L124" s="406" t="s">
        <v>7</v>
      </c>
      <c r="M124" s="407" t="s">
        <v>8</v>
      </c>
      <c r="N124" s="350" t="s">
        <v>7</v>
      </c>
      <c r="O124" s="70" t="s">
        <v>8</v>
      </c>
      <c r="P124" s="406" t="s">
        <v>7</v>
      </c>
      <c r="Q124" s="70" t="s">
        <v>8</v>
      </c>
      <c r="R124" s="406" t="s">
        <v>7</v>
      </c>
      <c r="S124" s="407" t="s">
        <v>8</v>
      </c>
      <c r="T124" s="408" t="s">
        <v>7</v>
      </c>
      <c r="U124" s="70" t="s">
        <v>8</v>
      </c>
      <c r="V124" s="406" t="s">
        <v>7</v>
      </c>
      <c r="W124" s="406" t="s">
        <v>8</v>
      </c>
      <c r="X124" s="406" t="s">
        <v>7</v>
      </c>
      <c r="Y124" s="409" t="s">
        <v>8</v>
      </c>
      <c r="Z124" s="173" t="s">
        <v>7</v>
      </c>
      <c r="AA124" s="70" t="s">
        <v>8</v>
      </c>
      <c r="AB124" s="406" t="s">
        <v>7</v>
      </c>
      <c r="AC124" s="406" t="s">
        <v>8</v>
      </c>
      <c r="AD124" s="406" t="s">
        <v>7</v>
      </c>
      <c r="AE124" s="407" t="s">
        <v>8</v>
      </c>
      <c r="AF124" s="61"/>
    </row>
    <row r="125" spans="1:32" ht="13.5" customHeight="1" x14ac:dyDescent="0.25">
      <c r="A125" s="539" t="s">
        <v>682</v>
      </c>
      <c r="B125" s="682"/>
      <c r="C125" s="588"/>
      <c r="D125" s="406"/>
      <c r="E125" s="352"/>
      <c r="F125" s="353"/>
      <c r="G125" s="405">
        <f>+G116</f>
        <v>3922929</v>
      </c>
      <c r="H125" s="163"/>
      <c r="I125" s="35">
        <f>+I116</f>
        <v>934622</v>
      </c>
      <c r="J125" s="201"/>
      <c r="K125" s="406"/>
      <c r="L125" s="406"/>
      <c r="M125" s="407"/>
      <c r="N125" s="350"/>
      <c r="O125" s="70">
        <f>+O116</f>
        <v>839888</v>
      </c>
      <c r="P125" s="406"/>
      <c r="Q125" s="70"/>
      <c r="R125" s="406"/>
      <c r="S125" s="407"/>
      <c r="T125" s="408"/>
      <c r="U125" s="70">
        <f>+U116</f>
        <v>1127791</v>
      </c>
      <c r="V125" s="406"/>
      <c r="W125" s="406"/>
      <c r="X125" s="406"/>
      <c r="Y125" s="409"/>
      <c r="Z125" s="173"/>
      <c r="AA125" s="70">
        <f>+AA116</f>
        <v>1020628</v>
      </c>
      <c r="AB125" s="406"/>
      <c r="AC125" s="406"/>
      <c r="AD125" s="406"/>
      <c r="AE125" s="407"/>
      <c r="AF125" s="61"/>
    </row>
    <row r="126" spans="1:32" ht="13.5" customHeight="1" x14ac:dyDescent="0.25">
      <c r="A126" s="52"/>
      <c r="B126" s="36">
        <f>+B115+1</f>
        <v>96</v>
      </c>
      <c r="C126" s="36" t="s">
        <v>670</v>
      </c>
      <c r="D126" s="36">
        <v>6</v>
      </c>
      <c r="E126" s="10" t="s">
        <v>458</v>
      </c>
      <c r="F126" s="41">
        <v>4500</v>
      </c>
      <c r="G126" s="41">
        <f t="shared" si="21"/>
        <v>27000</v>
      </c>
      <c r="H126" s="164">
        <v>2</v>
      </c>
      <c r="I126" s="38">
        <f t="shared" si="22"/>
        <v>9000</v>
      </c>
      <c r="J126" s="185"/>
      <c r="K126" s="36"/>
      <c r="L126" s="36"/>
      <c r="M126" s="66"/>
      <c r="N126" s="167">
        <v>2</v>
      </c>
      <c r="O126" s="38">
        <f t="shared" si="23"/>
        <v>9000</v>
      </c>
      <c r="P126" s="36"/>
      <c r="Q126" s="38"/>
      <c r="R126" s="36"/>
      <c r="S126" s="11"/>
      <c r="T126" s="167">
        <v>0</v>
      </c>
      <c r="U126" s="38">
        <f t="shared" si="24"/>
        <v>0</v>
      </c>
      <c r="V126" s="36"/>
      <c r="W126" s="36"/>
      <c r="X126" s="36"/>
      <c r="Y126" s="41"/>
      <c r="Z126" s="171">
        <f t="shared" si="25"/>
        <v>2</v>
      </c>
      <c r="AA126" s="38">
        <f t="shared" si="26"/>
        <v>9000</v>
      </c>
      <c r="AB126" s="36"/>
      <c r="AC126" s="36"/>
      <c r="AD126" s="36"/>
      <c r="AE126" s="11"/>
      <c r="AF126" s="61">
        <f t="shared" si="27"/>
        <v>27000</v>
      </c>
    </row>
    <row r="127" spans="1:32" ht="13.5" customHeight="1" x14ac:dyDescent="0.25">
      <c r="A127" s="54"/>
      <c r="B127" s="36">
        <f t="shared" si="28"/>
        <v>97</v>
      </c>
      <c r="C127" s="36" t="s">
        <v>536</v>
      </c>
      <c r="D127" s="36">
        <v>6</v>
      </c>
      <c r="E127" s="10" t="s">
        <v>473</v>
      </c>
      <c r="F127" s="41">
        <v>6500</v>
      </c>
      <c r="G127" s="41">
        <f t="shared" si="21"/>
        <v>39000</v>
      </c>
      <c r="H127" s="164">
        <v>1</v>
      </c>
      <c r="I127" s="38">
        <f t="shared" ref="I127:I133" si="35">+H127*F127</f>
        <v>6500</v>
      </c>
      <c r="J127" s="185"/>
      <c r="K127" s="36"/>
      <c r="L127" s="36"/>
      <c r="M127" s="66"/>
      <c r="N127" s="167">
        <v>2</v>
      </c>
      <c r="O127" s="38">
        <f t="shared" ref="O127:O133" si="36">+N127*F127</f>
        <v>13000</v>
      </c>
      <c r="P127" s="36"/>
      <c r="Q127" s="38"/>
      <c r="R127" s="36"/>
      <c r="S127" s="11"/>
      <c r="T127" s="167">
        <v>1</v>
      </c>
      <c r="U127" s="38">
        <f t="shared" ref="U127:U133" si="37">+T127*F127</f>
        <v>6500</v>
      </c>
      <c r="V127" s="36"/>
      <c r="W127" s="36"/>
      <c r="X127" s="36"/>
      <c r="Y127" s="41"/>
      <c r="Z127" s="171">
        <f t="shared" ref="Z127:Z133" si="38">+D127-H127-N127-T127</f>
        <v>2</v>
      </c>
      <c r="AA127" s="38">
        <f t="shared" ref="AA127:AA133" si="39">+G127-I127-O127-U127</f>
        <v>13000</v>
      </c>
      <c r="AB127" s="36"/>
      <c r="AC127" s="36"/>
      <c r="AD127" s="36"/>
      <c r="AE127" s="11"/>
      <c r="AF127" s="61">
        <f t="shared" si="27"/>
        <v>39000</v>
      </c>
    </row>
    <row r="128" spans="1:32" ht="13.5" customHeight="1" x14ac:dyDescent="0.25">
      <c r="A128" s="54"/>
      <c r="B128" s="36">
        <f t="shared" si="28"/>
        <v>98</v>
      </c>
      <c r="C128" s="36" t="s">
        <v>537</v>
      </c>
      <c r="D128" s="36">
        <v>2</v>
      </c>
      <c r="E128" s="10" t="s">
        <v>507</v>
      </c>
      <c r="F128" s="41">
        <v>3850</v>
      </c>
      <c r="G128" s="41">
        <f t="shared" si="21"/>
        <v>7700</v>
      </c>
      <c r="H128" s="164">
        <v>1</v>
      </c>
      <c r="I128" s="38">
        <f t="shared" si="35"/>
        <v>3850</v>
      </c>
      <c r="J128" s="185"/>
      <c r="K128" s="36"/>
      <c r="L128" s="36"/>
      <c r="M128" s="66"/>
      <c r="N128" s="167">
        <v>1</v>
      </c>
      <c r="O128" s="38">
        <f t="shared" si="36"/>
        <v>3850</v>
      </c>
      <c r="P128" s="36"/>
      <c r="Q128" s="38"/>
      <c r="R128" s="36"/>
      <c r="S128" s="11"/>
      <c r="T128" s="167">
        <v>0</v>
      </c>
      <c r="U128" s="38">
        <f t="shared" si="37"/>
        <v>0</v>
      </c>
      <c r="V128" s="36"/>
      <c r="W128" s="36"/>
      <c r="X128" s="36"/>
      <c r="Y128" s="41"/>
      <c r="Z128" s="171">
        <f t="shared" si="38"/>
        <v>0</v>
      </c>
      <c r="AA128" s="38">
        <f t="shared" si="39"/>
        <v>0</v>
      </c>
      <c r="AB128" s="36"/>
      <c r="AC128" s="36"/>
      <c r="AD128" s="36"/>
      <c r="AE128" s="11"/>
      <c r="AF128" s="61">
        <f t="shared" si="27"/>
        <v>7700</v>
      </c>
    </row>
    <row r="129" spans="1:32" ht="13.5" customHeight="1" x14ac:dyDescent="0.25">
      <c r="A129" s="54"/>
      <c r="B129" s="36">
        <f t="shared" si="28"/>
        <v>99</v>
      </c>
      <c r="C129" s="36" t="s">
        <v>559</v>
      </c>
      <c r="D129" s="36">
        <v>4</v>
      </c>
      <c r="E129" s="10" t="s">
        <v>507</v>
      </c>
      <c r="F129" s="41">
        <v>12000</v>
      </c>
      <c r="G129" s="41">
        <f t="shared" si="21"/>
        <v>48000</v>
      </c>
      <c r="H129" s="164">
        <v>1</v>
      </c>
      <c r="I129" s="38">
        <f t="shared" si="35"/>
        <v>12000</v>
      </c>
      <c r="J129" s="185"/>
      <c r="K129" s="36"/>
      <c r="L129" s="36"/>
      <c r="M129" s="66"/>
      <c r="N129" s="167">
        <v>1</v>
      </c>
      <c r="O129" s="38">
        <f t="shared" si="36"/>
        <v>12000</v>
      </c>
      <c r="P129" s="36"/>
      <c r="Q129" s="38"/>
      <c r="R129" s="36"/>
      <c r="S129" s="11"/>
      <c r="T129" s="167">
        <v>1</v>
      </c>
      <c r="U129" s="38">
        <f t="shared" si="37"/>
        <v>12000</v>
      </c>
      <c r="V129" s="36"/>
      <c r="W129" s="36"/>
      <c r="X129" s="36"/>
      <c r="Y129" s="41"/>
      <c r="Z129" s="171">
        <f t="shared" si="38"/>
        <v>1</v>
      </c>
      <c r="AA129" s="38">
        <f t="shared" si="39"/>
        <v>12000</v>
      </c>
      <c r="AB129" s="36"/>
      <c r="AC129" s="36"/>
      <c r="AD129" s="36"/>
      <c r="AE129" s="11"/>
      <c r="AF129" s="61">
        <f t="shared" si="27"/>
        <v>48000</v>
      </c>
    </row>
    <row r="130" spans="1:32" ht="13.5" customHeight="1" x14ac:dyDescent="0.25">
      <c r="A130" s="54"/>
      <c r="B130" s="36">
        <f t="shared" si="28"/>
        <v>100</v>
      </c>
      <c r="C130" s="36" t="s">
        <v>539</v>
      </c>
      <c r="D130" s="36">
        <v>3</v>
      </c>
      <c r="E130" s="10" t="s">
        <v>507</v>
      </c>
      <c r="F130" s="41">
        <v>1650</v>
      </c>
      <c r="G130" s="41">
        <f t="shared" si="21"/>
        <v>4950</v>
      </c>
      <c r="H130" s="164">
        <v>1</v>
      </c>
      <c r="I130" s="38">
        <f t="shared" si="35"/>
        <v>1650</v>
      </c>
      <c r="J130" s="185"/>
      <c r="K130" s="36"/>
      <c r="L130" s="36"/>
      <c r="M130" s="66"/>
      <c r="N130" s="167">
        <v>1</v>
      </c>
      <c r="O130" s="38">
        <f t="shared" si="36"/>
        <v>1650</v>
      </c>
      <c r="P130" s="36"/>
      <c r="Q130" s="38"/>
      <c r="R130" s="36"/>
      <c r="S130" s="11"/>
      <c r="T130" s="167">
        <v>1</v>
      </c>
      <c r="U130" s="38">
        <f t="shared" si="37"/>
        <v>1650</v>
      </c>
      <c r="V130" s="36"/>
      <c r="W130" s="36"/>
      <c r="X130" s="36"/>
      <c r="Y130" s="41"/>
      <c r="Z130" s="171">
        <f t="shared" si="38"/>
        <v>0</v>
      </c>
      <c r="AA130" s="38">
        <f t="shared" si="39"/>
        <v>0</v>
      </c>
      <c r="AB130" s="36"/>
      <c r="AC130" s="36"/>
      <c r="AD130" s="36"/>
      <c r="AE130" s="11"/>
      <c r="AF130" s="61">
        <f t="shared" si="27"/>
        <v>4950</v>
      </c>
    </row>
    <row r="131" spans="1:32" ht="13.5" customHeight="1" x14ac:dyDescent="0.25">
      <c r="A131" s="54"/>
      <c r="B131" s="36">
        <f t="shared" si="28"/>
        <v>101</v>
      </c>
      <c r="C131" s="36" t="s">
        <v>540</v>
      </c>
      <c r="D131" s="36">
        <v>2</v>
      </c>
      <c r="E131" s="10" t="s">
        <v>507</v>
      </c>
      <c r="F131" s="41">
        <v>12000</v>
      </c>
      <c r="G131" s="41">
        <f t="shared" si="21"/>
        <v>24000</v>
      </c>
      <c r="H131" s="164">
        <v>1</v>
      </c>
      <c r="I131" s="38">
        <f t="shared" si="35"/>
        <v>12000</v>
      </c>
      <c r="J131" s="185"/>
      <c r="K131" s="36"/>
      <c r="L131" s="36"/>
      <c r="M131" s="66"/>
      <c r="N131" s="167">
        <v>1</v>
      </c>
      <c r="O131" s="38">
        <f t="shared" si="36"/>
        <v>12000</v>
      </c>
      <c r="P131" s="36"/>
      <c r="Q131" s="38"/>
      <c r="R131" s="36"/>
      <c r="S131" s="11"/>
      <c r="T131" s="167">
        <v>0</v>
      </c>
      <c r="U131" s="38">
        <f t="shared" si="37"/>
        <v>0</v>
      </c>
      <c r="V131" s="36"/>
      <c r="W131" s="36"/>
      <c r="X131" s="36"/>
      <c r="Y131" s="41"/>
      <c r="Z131" s="171">
        <f t="shared" si="38"/>
        <v>0</v>
      </c>
      <c r="AA131" s="38">
        <f t="shared" si="39"/>
        <v>0</v>
      </c>
      <c r="AB131" s="36"/>
      <c r="AC131" s="36"/>
      <c r="AD131" s="36"/>
      <c r="AE131" s="11"/>
      <c r="AF131" s="61">
        <f t="shared" si="27"/>
        <v>24000</v>
      </c>
    </row>
    <row r="132" spans="1:32" ht="13.5" customHeight="1" x14ac:dyDescent="0.25">
      <c r="A132" s="54"/>
      <c r="B132" s="36">
        <f t="shared" si="28"/>
        <v>102</v>
      </c>
      <c r="C132" s="36" t="s">
        <v>541</v>
      </c>
      <c r="D132" s="36">
        <v>10</v>
      </c>
      <c r="E132" s="10" t="s">
        <v>522</v>
      </c>
      <c r="F132" s="41">
        <v>83</v>
      </c>
      <c r="G132" s="41">
        <f t="shared" si="21"/>
        <v>830</v>
      </c>
      <c r="H132" s="164">
        <v>2</v>
      </c>
      <c r="I132" s="38">
        <f t="shared" si="35"/>
        <v>166</v>
      </c>
      <c r="J132" s="185"/>
      <c r="K132" s="36"/>
      <c r="L132" s="36"/>
      <c r="M132" s="66"/>
      <c r="N132" s="167">
        <v>2</v>
      </c>
      <c r="O132" s="38">
        <f t="shared" si="36"/>
        <v>166</v>
      </c>
      <c r="P132" s="36"/>
      <c r="Q132" s="38"/>
      <c r="R132" s="36"/>
      <c r="S132" s="11"/>
      <c r="T132" s="167">
        <v>1</v>
      </c>
      <c r="U132" s="38">
        <f t="shared" si="37"/>
        <v>83</v>
      </c>
      <c r="V132" s="36"/>
      <c r="W132" s="36"/>
      <c r="X132" s="36"/>
      <c r="Y132" s="41"/>
      <c r="Z132" s="171">
        <f t="shared" si="38"/>
        <v>5</v>
      </c>
      <c r="AA132" s="38">
        <f t="shared" si="39"/>
        <v>415</v>
      </c>
      <c r="AB132" s="36"/>
      <c r="AC132" s="36"/>
      <c r="AD132" s="36"/>
      <c r="AE132" s="11"/>
      <c r="AF132" s="61">
        <f t="shared" si="27"/>
        <v>830</v>
      </c>
    </row>
    <row r="133" spans="1:32" ht="13.5" customHeight="1" x14ac:dyDescent="0.25">
      <c r="A133" s="54"/>
      <c r="B133" s="36">
        <f t="shared" si="28"/>
        <v>103</v>
      </c>
      <c r="C133" s="36" t="s">
        <v>542</v>
      </c>
      <c r="D133" s="36">
        <v>2</v>
      </c>
      <c r="E133" s="10" t="s">
        <v>507</v>
      </c>
      <c r="F133" s="41">
        <v>1650</v>
      </c>
      <c r="G133" s="41">
        <f t="shared" si="21"/>
        <v>3300</v>
      </c>
      <c r="H133" s="164">
        <v>1</v>
      </c>
      <c r="I133" s="38">
        <f t="shared" si="35"/>
        <v>1650</v>
      </c>
      <c r="J133" s="185"/>
      <c r="K133" s="36"/>
      <c r="L133" s="36"/>
      <c r="M133" s="66"/>
      <c r="N133" s="167">
        <v>1</v>
      </c>
      <c r="O133" s="38">
        <f t="shared" si="36"/>
        <v>1650</v>
      </c>
      <c r="P133" s="36"/>
      <c r="Q133" s="38"/>
      <c r="R133" s="36"/>
      <c r="S133" s="11"/>
      <c r="T133" s="167">
        <v>0</v>
      </c>
      <c r="U133" s="38">
        <f t="shared" si="37"/>
        <v>0</v>
      </c>
      <c r="V133" s="36"/>
      <c r="W133" s="36"/>
      <c r="X133" s="36"/>
      <c r="Y133" s="41"/>
      <c r="Z133" s="171">
        <f t="shared" si="38"/>
        <v>0</v>
      </c>
      <c r="AA133" s="38">
        <f t="shared" si="39"/>
        <v>0</v>
      </c>
      <c r="AB133" s="36"/>
      <c r="AC133" s="36"/>
      <c r="AD133" s="36"/>
      <c r="AE133" s="11"/>
      <c r="AF133" s="61">
        <f t="shared" si="27"/>
        <v>3300</v>
      </c>
    </row>
    <row r="134" spans="1:32" ht="13.5" customHeight="1" x14ac:dyDescent="0.25">
      <c r="A134" s="54"/>
      <c r="B134" s="36">
        <f t="shared" ref="B134:B172" si="40">+B133+1</f>
        <v>104</v>
      </c>
      <c r="C134" s="36" t="s">
        <v>526</v>
      </c>
      <c r="D134" s="36">
        <v>5</v>
      </c>
      <c r="E134" s="10" t="s">
        <v>458</v>
      </c>
      <c r="F134" s="41">
        <v>1100</v>
      </c>
      <c r="G134" s="41">
        <f t="shared" ref="G134:G157" si="41">+F134*D134</f>
        <v>5500</v>
      </c>
      <c r="H134" s="164">
        <v>1</v>
      </c>
      <c r="I134" s="38">
        <f t="shared" ref="I134:I175" si="42">+H134*F134</f>
        <v>1100</v>
      </c>
      <c r="J134" s="185"/>
      <c r="K134" s="36"/>
      <c r="L134" s="36"/>
      <c r="M134" s="66"/>
      <c r="N134" s="167">
        <v>1</v>
      </c>
      <c r="O134" s="38">
        <f t="shared" ref="O134:O175" si="43">+N134*F134</f>
        <v>1100</v>
      </c>
      <c r="P134" s="36"/>
      <c r="Q134" s="38"/>
      <c r="R134" s="36"/>
      <c r="S134" s="11"/>
      <c r="T134" s="167">
        <v>1</v>
      </c>
      <c r="U134" s="38">
        <f t="shared" ref="U134:U175" si="44">+T134*F134</f>
        <v>1100</v>
      </c>
      <c r="V134" s="36"/>
      <c r="W134" s="36"/>
      <c r="X134" s="36"/>
      <c r="Y134" s="41"/>
      <c r="Z134" s="171">
        <f t="shared" ref="Z134:Z175" si="45">+D134-H134-N134-T134</f>
        <v>2</v>
      </c>
      <c r="AA134" s="38">
        <f t="shared" ref="AA134:AA175" si="46">+G134-I134-O134-U134</f>
        <v>2200</v>
      </c>
      <c r="AB134" s="36"/>
      <c r="AC134" s="36"/>
      <c r="AD134" s="36"/>
      <c r="AE134" s="11"/>
      <c r="AF134" s="61"/>
    </row>
    <row r="135" spans="1:32" ht="13.5" customHeight="1" x14ac:dyDescent="0.25">
      <c r="A135" s="54"/>
      <c r="B135" s="36">
        <f t="shared" si="40"/>
        <v>105</v>
      </c>
      <c r="C135" s="36" t="s">
        <v>651</v>
      </c>
      <c r="D135" s="36">
        <v>4</v>
      </c>
      <c r="E135" s="10" t="s">
        <v>458</v>
      </c>
      <c r="F135" s="41">
        <v>8500</v>
      </c>
      <c r="G135" s="41">
        <f t="shared" si="41"/>
        <v>34000</v>
      </c>
      <c r="H135" s="164">
        <v>1</v>
      </c>
      <c r="I135" s="38">
        <f t="shared" si="42"/>
        <v>8500</v>
      </c>
      <c r="J135" s="185"/>
      <c r="K135" s="36"/>
      <c r="L135" s="36"/>
      <c r="M135" s="66"/>
      <c r="N135" s="167">
        <v>1</v>
      </c>
      <c r="O135" s="38">
        <f t="shared" si="43"/>
        <v>8500</v>
      </c>
      <c r="P135" s="36"/>
      <c r="Q135" s="38"/>
      <c r="R135" s="36"/>
      <c r="S135" s="11"/>
      <c r="T135" s="167">
        <v>1</v>
      </c>
      <c r="U135" s="38">
        <f t="shared" si="44"/>
        <v>8500</v>
      </c>
      <c r="V135" s="36"/>
      <c r="W135" s="36"/>
      <c r="X135" s="36"/>
      <c r="Y135" s="41"/>
      <c r="Z135" s="171">
        <f t="shared" si="45"/>
        <v>1</v>
      </c>
      <c r="AA135" s="38">
        <f t="shared" si="46"/>
        <v>8500</v>
      </c>
      <c r="AB135" s="36"/>
      <c r="AC135" s="36"/>
      <c r="AD135" s="36"/>
      <c r="AE135" s="11"/>
      <c r="AF135" s="61"/>
    </row>
    <row r="136" spans="1:32" ht="13.5" customHeight="1" x14ac:dyDescent="0.25">
      <c r="A136" s="54"/>
      <c r="B136" s="36">
        <f t="shared" si="40"/>
        <v>106</v>
      </c>
      <c r="C136" s="36" t="s">
        <v>640</v>
      </c>
      <c r="D136" s="36">
        <v>4</v>
      </c>
      <c r="E136" s="10" t="s">
        <v>458</v>
      </c>
      <c r="F136" s="41">
        <v>2500</v>
      </c>
      <c r="G136" s="41">
        <f t="shared" si="41"/>
        <v>10000</v>
      </c>
      <c r="H136" s="164">
        <v>1</v>
      </c>
      <c r="I136" s="38">
        <f t="shared" si="42"/>
        <v>2500</v>
      </c>
      <c r="J136" s="185"/>
      <c r="K136" s="36"/>
      <c r="L136" s="36"/>
      <c r="M136" s="66"/>
      <c r="N136" s="167">
        <v>1</v>
      </c>
      <c r="O136" s="38">
        <f t="shared" si="43"/>
        <v>2500</v>
      </c>
      <c r="P136" s="36"/>
      <c r="Q136" s="38"/>
      <c r="R136" s="36"/>
      <c r="S136" s="11"/>
      <c r="T136" s="167">
        <v>1</v>
      </c>
      <c r="U136" s="38">
        <f t="shared" si="44"/>
        <v>2500</v>
      </c>
      <c r="V136" s="36"/>
      <c r="W136" s="36"/>
      <c r="X136" s="36"/>
      <c r="Y136" s="41"/>
      <c r="Z136" s="171">
        <f t="shared" si="45"/>
        <v>1</v>
      </c>
      <c r="AA136" s="38">
        <f t="shared" si="46"/>
        <v>2500</v>
      </c>
      <c r="AB136" s="36"/>
      <c r="AC136" s="36"/>
      <c r="AD136" s="36"/>
      <c r="AE136" s="11"/>
      <c r="AF136" s="61"/>
    </row>
    <row r="137" spans="1:32" ht="13.5" customHeight="1" x14ac:dyDescent="0.25">
      <c r="A137" s="54"/>
      <c r="B137" s="36">
        <f t="shared" si="40"/>
        <v>107</v>
      </c>
      <c r="C137" s="36" t="s">
        <v>527</v>
      </c>
      <c r="D137" s="36">
        <v>4</v>
      </c>
      <c r="E137" s="10" t="s">
        <v>473</v>
      </c>
      <c r="F137" s="41">
        <v>2800</v>
      </c>
      <c r="G137" s="41">
        <f t="shared" si="41"/>
        <v>11200</v>
      </c>
      <c r="H137" s="164">
        <v>1</v>
      </c>
      <c r="I137" s="38">
        <f t="shared" si="42"/>
        <v>2800</v>
      </c>
      <c r="J137" s="185"/>
      <c r="K137" s="36"/>
      <c r="L137" s="36"/>
      <c r="M137" s="66"/>
      <c r="N137" s="167">
        <v>1</v>
      </c>
      <c r="O137" s="38">
        <f t="shared" si="43"/>
        <v>2800</v>
      </c>
      <c r="P137" s="36"/>
      <c r="Q137" s="38"/>
      <c r="R137" s="36"/>
      <c r="S137" s="11"/>
      <c r="T137" s="167">
        <v>1</v>
      </c>
      <c r="U137" s="38">
        <f t="shared" si="44"/>
        <v>2800</v>
      </c>
      <c r="V137" s="36"/>
      <c r="W137" s="36"/>
      <c r="X137" s="36"/>
      <c r="Y137" s="41"/>
      <c r="Z137" s="171">
        <f t="shared" si="45"/>
        <v>1</v>
      </c>
      <c r="AA137" s="38">
        <f t="shared" si="46"/>
        <v>2800</v>
      </c>
      <c r="AB137" s="36"/>
      <c r="AC137" s="36"/>
      <c r="AD137" s="36"/>
      <c r="AE137" s="11"/>
      <c r="AF137" s="61"/>
    </row>
    <row r="138" spans="1:32" ht="13.5" customHeight="1" x14ac:dyDescent="0.25">
      <c r="A138" s="54"/>
      <c r="B138" s="36">
        <f t="shared" si="40"/>
        <v>108</v>
      </c>
      <c r="C138" s="36" t="s">
        <v>528</v>
      </c>
      <c r="D138" s="36">
        <v>4</v>
      </c>
      <c r="E138" s="10" t="s">
        <v>458</v>
      </c>
      <c r="F138" s="41">
        <v>9350</v>
      </c>
      <c r="G138" s="41">
        <f t="shared" si="41"/>
        <v>37400</v>
      </c>
      <c r="H138" s="164">
        <v>1</v>
      </c>
      <c r="I138" s="38">
        <f t="shared" si="42"/>
        <v>9350</v>
      </c>
      <c r="J138" s="185"/>
      <c r="K138" s="36"/>
      <c r="L138" s="36"/>
      <c r="M138" s="66"/>
      <c r="N138" s="167">
        <v>1</v>
      </c>
      <c r="O138" s="38">
        <f t="shared" si="43"/>
        <v>9350</v>
      </c>
      <c r="P138" s="36"/>
      <c r="Q138" s="38"/>
      <c r="R138" s="36"/>
      <c r="S138" s="11"/>
      <c r="T138" s="167">
        <v>1</v>
      </c>
      <c r="U138" s="38">
        <f t="shared" si="44"/>
        <v>9350</v>
      </c>
      <c r="V138" s="36"/>
      <c r="W138" s="36"/>
      <c r="X138" s="36"/>
      <c r="Y138" s="41"/>
      <c r="Z138" s="171">
        <f t="shared" si="45"/>
        <v>1</v>
      </c>
      <c r="AA138" s="38">
        <f t="shared" si="46"/>
        <v>9350</v>
      </c>
      <c r="AB138" s="36"/>
      <c r="AC138" s="36"/>
      <c r="AD138" s="36"/>
      <c r="AE138" s="11"/>
      <c r="AF138" s="61"/>
    </row>
    <row r="139" spans="1:32" ht="13.5" customHeight="1" x14ac:dyDescent="0.25">
      <c r="A139" s="54"/>
      <c r="B139" s="36">
        <f t="shared" si="40"/>
        <v>109</v>
      </c>
      <c r="C139" s="36" t="s">
        <v>529</v>
      </c>
      <c r="D139" s="36">
        <v>4</v>
      </c>
      <c r="E139" s="10" t="s">
        <v>473</v>
      </c>
      <c r="F139" s="41">
        <v>13200</v>
      </c>
      <c r="G139" s="41">
        <f t="shared" si="41"/>
        <v>52800</v>
      </c>
      <c r="H139" s="164">
        <v>1</v>
      </c>
      <c r="I139" s="38">
        <f t="shared" si="42"/>
        <v>13200</v>
      </c>
      <c r="J139" s="185"/>
      <c r="K139" s="36"/>
      <c r="L139" s="36"/>
      <c r="M139" s="66"/>
      <c r="N139" s="167">
        <v>1</v>
      </c>
      <c r="O139" s="38">
        <f t="shared" si="43"/>
        <v>13200</v>
      </c>
      <c r="P139" s="36"/>
      <c r="Q139" s="38"/>
      <c r="R139" s="36"/>
      <c r="S139" s="11"/>
      <c r="T139" s="167">
        <v>1</v>
      </c>
      <c r="U139" s="38">
        <f t="shared" si="44"/>
        <v>13200</v>
      </c>
      <c r="V139" s="36"/>
      <c r="W139" s="36"/>
      <c r="X139" s="36"/>
      <c r="Y139" s="41"/>
      <c r="Z139" s="171">
        <f t="shared" si="45"/>
        <v>1</v>
      </c>
      <c r="AA139" s="38">
        <f t="shared" si="46"/>
        <v>13200</v>
      </c>
      <c r="AB139" s="36"/>
      <c r="AC139" s="36"/>
      <c r="AD139" s="36"/>
      <c r="AE139" s="11"/>
      <c r="AF139" s="61"/>
    </row>
    <row r="140" spans="1:32" ht="13.5" customHeight="1" x14ac:dyDescent="0.25">
      <c r="A140" s="52"/>
      <c r="B140" s="36">
        <f t="shared" si="40"/>
        <v>110</v>
      </c>
      <c r="C140" s="36" t="s">
        <v>530</v>
      </c>
      <c r="D140" s="36">
        <v>4</v>
      </c>
      <c r="E140" s="10" t="s">
        <v>458</v>
      </c>
      <c r="F140" s="41">
        <v>2750</v>
      </c>
      <c r="G140" s="41">
        <f t="shared" si="41"/>
        <v>11000</v>
      </c>
      <c r="H140" s="164">
        <v>2</v>
      </c>
      <c r="I140" s="38">
        <f t="shared" si="42"/>
        <v>5500</v>
      </c>
      <c r="J140" s="185"/>
      <c r="K140" s="36"/>
      <c r="L140" s="36"/>
      <c r="M140" s="66"/>
      <c r="N140" s="167">
        <v>1</v>
      </c>
      <c r="O140" s="38">
        <f t="shared" si="43"/>
        <v>2750</v>
      </c>
      <c r="P140" s="36"/>
      <c r="Q140" s="38"/>
      <c r="R140" s="36"/>
      <c r="S140" s="11"/>
      <c r="T140" s="167">
        <v>1</v>
      </c>
      <c r="U140" s="38">
        <f t="shared" si="44"/>
        <v>2750</v>
      </c>
      <c r="V140" s="36"/>
      <c r="W140" s="36"/>
      <c r="X140" s="36"/>
      <c r="Y140" s="41"/>
      <c r="Z140" s="171">
        <f t="shared" si="45"/>
        <v>0</v>
      </c>
      <c r="AA140" s="38">
        <f t="shared" si="46"/>
        <v>0</v>
      </c>
      <c r="AB140" s="36"/>
      <c r="AC140" s="36"/>
      <c r="AD140" s="36"/>
      <c r="AE140" s="11"/>
      <c r="AF140" s="61"/>
    </row>
    <row r="141" spans="1:32" ht="13.5" customHeight="1" x14ac:dyDescent="0.25">
      <c r="A141" s="52"/>
      <c r="B141" s="36">
        <f t="shared" si="40"/>
        <v>111</v>
      </c>
      <c r="C141" s="36" t="s">
        <v>664</v>
      </c>
      <c r="D141" s="36">
        <v>4</v>
      </c>
      <c r="E141" s="10" t="s">
        <v>458</v>
      </c>
      <c r="F141" s="41">
        <v>2500</v>
      </c>
      <c r="G141" s="41">
        <f t="shared" si="41"/>
        <v>10000</v>
      </c>
      <c r="H141" s="164">
        <v>1</v>
      </c>
      <c r="I141" s="38">
        <f t="shared" si="42"/>
        <v>2500</v>
      </c>
      <c r="J141" s="185"/>
      <c r="K141" s="36"/>
      <c r="L141" s="36"/>
      <c r="M141" s="66"/>
      <c r="N141" s="167">
        <v>2</v>
      </c>
      <c r="O141" s="38">
        <f t="shared" si="43"/>
        <v>5000</v>
      </c>
      <c r="P141" s="36"/>
      <c r="Q141" s="38"/>
      <c r="R141" s="36"/>
      <c r="S141" s="11"/>
      <c r="T141" s="167">
        <v>1</v>
      </c>
      <c r="U141" s="38">
        <f t="shared" si="44"/>
        <v>2500</v>
      </c>
      <c r="V141" s="36"/>
      <c r="W141" s="36"/>
      <c r="X141" s="36"/>
      <c r="Y141" s="41"/>
      <c r="Z141" s="171">
        <f t="shared" si="45"/>
        <v>0</v>
      </c>
      <c r="AA141" s="38">
        <f t="shared" si="46"/>
        <v>0</v>
      </c>
      <c r="AB141" s="36"/>
      <c r="AC141" s="36"/>
      <c r="AD141" s="36"/>
      <c r="AE141" s="11"/>
      <c r="AF141" s="61"/>
    </row>
    <row r="142" spans="1:32" ht="13.5" customHeight="1" x14ac:dyDescent="0.25">
      <c r="A142" s="52"/>
      <c r="B142" s="36">
        <f t="shared" si="40"/>
        <v>112</v>
      </c>
      <c r="C142" s="36" t="s">
        <v>531</v>
      </c>
      <c r="D142" s="36">
        <v>9</v>
      </c>
      <c r="E142" s="10" t="s">
        <v>458</v>
      </c>
      <c r="F142" s="41">
        <v>165</v>
      </c>
      <c r="G142" s="41">
        <f t="shared" si="41"/>
        <v>1485</v>
      </c>
      <c r="H142" s="164">
        <v>2</v>
      </c>
      <c r="I142" s="38">
        <f t="shared" si="42"/>
        <v>330</v>
      </c>
      <c r="J142" s="185"/>
      <c r="K142" s="36"/>
      <c r="L142" s="36"/>
      <c r="M142" s="66"/>
      <c r="N142" s="167">
        <v>2</v>
      </c>
      <c r="O142" s="38">
        <f t="shared" si="43"/>
        <v>330</v>
      </c>
      <c r="P142" s="36"/>
      <c r="Q142" s="38"/>
      <c r="R142" s="36"/>
      <c r="S142" s="11"/>
      <c r="T142" s="167">
        <v>1</v>
      </c>
      <c r="U142" s="38">
        <f t="shared" si="44"/>
        <v>165</v>
      </c>
      <c r="V142" s="36"/>
      <c r="W142" s="36"/>
      <c r="X142" s="36"/>
      <c r="Y142" s="41"/>
      <c r="Z142" s="171">
        <f t="shared" si="45"/>
        <v>4</v>
      </c>
      <c r="AA142" s="38">
        <f t="shared" si="46"/>
        <v>660</v>
      </c>
      <c r="AB142" s="36"/>
      <c r="AC142" s="36"/>
      <c r="AD142" s="36"/>
      <c r="AE142" s="11"/>
      <c r="AF142" s="61"/>
    </row>
    <row r="143" spans="1:32" ht="13.5" customHeight="1" x14ac:dyDescent="0.25">
      <c r="A143" s="52"/>
      <c r="B143" s="36">
        <f t="shared" si="40"/>
        <v>113</v>
      </c>
      <c r="C143" s="36" t="s">
        <v>656</v>
      </c>
      <c r="D143" s="36">
        <v>4</v>
      </c>
      <c r="E143" s="10" t="s">
        <v>473</v>
      </c>
      <c r="F143" s="41">
        <v>1800</v>
      </c>
      <c r="G143" s="41">
        <f t="shared" si="41"/>
        <v>7200</v>
      </c>
      <c r="H143" s="164">
        <v>1</v>
      </c>
      <c r="I143" s="38">
        <f t="shared" si="42"/>
        <v>1800</v>
      </c>
      <c r="J143" s="185"/>
      <c r="K143" s="36"/>
      <c r="L143" s="36"/>
      <c r="M143" s="66"/>
      <c r="N143" s="167">
        <v>2</v>
      </c>
      <c r="O143" s="38">
        <f t="shared" si="43"/>
        <v>3600</v>
      </c>
      <c r="P143" s="36"/>
      <c r="Q143" s="38"/>
      <c r="R143" s="36"/>
      <c r="S143" s="11"/>
      <c r="T143" s="167">
        <v>1</v>
      </c>
      <c r="U143" s="38">
        <f t="shared" si="44"/>
        <v>1800</v>
      </c>
      <c r="V143" s="36"/>
      <c r="W143" s="36"/>
      <c r="X143" s="36"/>
      <c r="Y143" s="41"/>
      <c r="Z143" s="171">
        <f t="shared" si="45"/>
        <v>0</v>
      </c>
      <c r="AA143" s="38">
        <f t="shared" si="46"/>
        <v>0</v>
      </c>
      <c r="AB143" s="36"/>
      <c r="AC143" s="36"/>
      <c r="AD143" s="36"/>
      <c r="AE143" s="11"/>
      <c r="AF143" s="61"/>
    </row>
    <row r="144" spans="1:32" ht="13.5" customHeight="1" x14ac:dyDescent="0.25">
      <c r="A144" s="52"/>
      <c r="B144" s="36">
        <f t="shared" si="40"/>
        <v>114</v>
      </c>
      <c r="C144" s="36" t="s">
        <v>533</v>
      </c>
      <c r="D144" s="36">
        <v>2</v>
      </c>
      <c r="E144" s="10" t="s">
        <v>473</v>
      </c>
      <c r="F144" s="41">
        <v>13200</v>
      </c>
      <c r="G144" s="41">
        <f t="shared" si="41"/>
        <v>26400</v>
      </c>
      <c r="H144" s="164">
        <v>1</v>
      </c>
      <c r="I144" s="38">
        <f t="shared" si="42"/>
        <v>13200</v>
      </c>
      <c r="J144" s="185"/>
      <c r="K144" s="36"/>
      <c r="L144" s="36"/>
      <c r="M144" s="66"/>
      <c r="N144" s="167">
        <v>1</v>
      </c>
      <c r="O144" s="38">
        <f t="shared" si="43"/>
        <v>13200</v>
      </c>
      <c r="P144" s="36"/>
      <c r="Q144" s="38"/>
      <c r="R144" s="36"/>
      <c r="S144" s="11"/>
      <c r="T144" s="167">
        <v>0</v>
      </c>
      <c r="U144" s="38">
        <f t="shared" si="44"/>
        <v>0</v>
      </c>
      <c r="V144" s="36"/>
      <c r="W144" s="36"/>
      <c r="X144" s="36"/>
      <c r="Y144" s="41"/>
      <c r="Z144" s="171">
        <f t="shared" si="45"/>
        <v>0</v>
      </c>
      <c r="AA144" s="38">
        <f t="shared" si="46"/>
        <v>0</v>
      </c>
      <c r="AB144" s="36"/>
      <c r="AC144" s="36"/>
      <c r="AD144" s="36"/>
      <c r="AE144" s="11"/>
      <c r="AF144" s="61"/>
    </row>
    <row r="145" spans="1:32" ht="13.5" customHeight="1" x14ac:dyDescent="0.25">
      <c r="A145" s="52"/>
      <c r="B145" s="36">
        <f t="shared" si="40"/>
        <v>115</v>
      </c>
      <c r="C145" s="36" t="s">
        <v>639</v>
      </c>
      <c r="D145" s="36">
        <v>4</v>
      </c>
      <c r="E145" s="10" t="s">
        <v>473</v>
      </c>
      <c r="F145" s="41">
        <v>12000</v>
      </c>
      <c r="G145" s="41">
        <f t="shared" si="41"/>
        <v>48000</v>
      </c>
      <c r="H145" s="164">
        <v>1</v>
      </c>
      <c r="I145" s="38">
        <f t="shared" si="42"/>
        <v>12000</v>
      </c>
      <c r="J145" s="185"/>
      <c r="K145" s="36"/>
      <c r="L145" s="36"/>
      <c r="M145" s="66"/>
      <c r="N145" s="167">
        <v>1</v>
      </c>
      <c r="O145" s="38">
        <f t="shared" si="43"/>
        <v>12000</v>
      </c>
      <c r="P145" s="36"/>
      <c r="Q145" s="38"/>
      <c r="R145" s="36"/>
      <c r="S145" s="11"/>
      <c r="T145" s="167">
        <v>1</v>
      </c>
      <c r="U145" s="38">
        <f t="shared" si="44"/>
        <v>12000</v>
      </c>
      <c r="V145" s="36"/>
      <c r="W145" s="36"/>
      <c r="X145" s="36"/>
      <c r="Y145" s="41"/>
      <c r="Z145" s="171">
        <f t="shared" si="45"/>
        <v>1</v>
      </c>
      <c r="AA145" s="38">
        <f t="shared" si="46"/>
        <v>12000</v>
      </c>
      <c r="AB145" s="36"/>
      <c r="AC145" s="36"/>
      <c r="AD145" s="36"/>
      <c r="AE145" s="11"/>
      <c r="AF145" s="61"/>
    </row>
    <row r="146" spans="1:32" ht="13.5" customHeight="1" x14ac:dyDescent="0.25">
      <c r="A146" s="52"/>
      <c r="B146" s="36">
        <f t="shared" si="40"/>
        <v>116</v>
      </c>
      <c r="C146" s="36" t="s">
        <v>674</v>
      </c>
      <c r="D146" s="36">
        <v>6</v>
      </c>
      <c r="E146" s="10" t="s">
        <v>507</v>
      </c>
      <c r="F146" s="41">
        <v>6500</v>
      </c>
      <c r="G146" s="41">
        <f t="shared" si="41"/>
        <v>39000</v>
      </c>
      <c r="H146" s="164">
        <v>1</v>
      </c>
      <c r="I146" s="38">
        <f t="shared" si="42"/>
        <v>6500</v>
      </c>
      <c r="J146" s="185"/>
      <c r="K146" s="36"/>
      <c r="L146" s="36"/>
      <c r="M146" s="66"/>
      <c r="N146" s="167">
        <v>1</v>
      </c>
      <c r="O146" s="38">
        <f t="shared" si="43"/>
        <v>6500</v>
      </c>
      <c r="P146" s="36"/>
      <c r="Q146" s="38"/>
      <c r="R146" s="36"/>
      <c r="S146" s="11"/>
      <c r="T146" s="167">
        <v>2</v>
      </c>
      <c r="U146" s="38">
        <f t="shared" si="44"/>
        <v>13000</v>
      </c>
      <c r="V146" s="36"/>
      <c r="W146" s="36"/>
      <c r="X146" s="36"/>
      <c r="Y146" s="41"/>
      <c r="Z146" s="171">
        <f t="shared" si="45"/>
        <v>2</v>
      </c>
      <c r="AA146" s="38">
        <f t="shared" si="46"/>
        <v>13000</v>
      </c>
      <c r="AB146" s="36"/>
      <c r="AC146" s="36"/>
      <c r="AD146" s="36"/>
      <c r="AE146" s="11"/>
      <c r="AF146" s="61"/>
    </row>
    <row r="147" spans="1:32" ht="13.5" customHeight="1" x14ac:dyDescent="0.25">
      <c r="A147" s="52"/>
      <c r="B147" s="36">
        <f t="shared" si="40"/>
        <v>117</v>
      </c>
      <c r="C147" s="36" t="s">
        <v>534</v>
      </c>
      <c r="D147" s="36">
        <v>4</v>
      </c>
      <c r="E147" s="10" t="s">
        <v>507</v>
      </c>
      <c r="F147" s="41">
        <v>3080</v>
      </c>
      <c r="G147" s="41">
        <f t="shared" si="41"/>
        <v>12320</v>
      </c>
      <c r="H147" s="164">
        <v>1</v>
      </c>
      <c r="I147" s="38">
        <f t="shared" si="42"/>
        <v>3080</v>
      </c>
      <c r="J147" s="185"/>
      <c r="K147" s="36"/>
      <c r="L147" s="36"/>
      <c r="M147" s="66"/>
      <c r="N147" s="167">
        <v>2</v>
      </c>
      <c r="O147" s="38">
        <f t="shared" si="43"/>
        <v>6160</v>
      </c>
      <c r="P147" s="36"/>
      <c r="Q147" s="38"/>
      <c r="R147" s="36"/>
      <c r="S147" s="11"/>
      <c r="T147" s="167">
        <v>1</v>
      </c>
      <c r="U147" s="38">
        <f t="shared" si="44"/>
        <v>3080</v>
      </c>
      <c r="V147" s="36"/>
      <c r="W147" s="36"/>
      <c r="X147" s="36"/>
      <c r="Y147" s="41"/>
      <c r="Z147" s="171">
        <f t="shared" si="45"/>
        <v>0</v>
      </c>
      <c r="AA147" s="38">
        <f t="shared" si="46"/>
        <v>0</v>
      </c>
      <c r="AB147" s="36"/>
      <c r="AC147" s="36"/>
      <c r="AD147" s="36"/>
      <c r="AE147" s="11"/>
      <c r="AF147" s="61"/>
    </row>
    <row r="148" spans="1:32" ht="13.5" customHeight="1" x14ac:dyDescent="0.25">
      <c r="A148" s="52"/>
      <c r="B148" s="36">
        <f t="shared" si="40"/>
        <v>118</v>
      </c>
      <c r="C148" s="36" t="s">
        <v>535</v>
      </c>
      <c r="D148" s="36">
        <v>8</v>
      </c>
      <c r="E148" s="10" t="s">
        <v>507</v>
      </c>
      <c r="F148" s="41">
        <v>825</v>
      </c>
      <c r="G148" s="41">
        <f t="shared" si="41"/>
        <v>6600</v>
      </c>
      <c r="H148" s="164">
        <v>2</v>
      </c>
      <c r="I148" s="38">
        <f t="shared" si="42"/>
        <v>1650</v>
      </c>
      <c r="J148" s="185"/>
      <c r="K148" s="36"/>
      <c r="L148" s="36"/>
      <c r="M148" s="66"/>
      <c r="N148" s="167">
        <v>2</v>
      </c>
      <c r="O148" s="38">
        <f t="shared" si="43"/>
        <v>1650</v>
      </c>
      <c r="P148" s="36"/>
      <c r="Q148" s="38"/>
      <c r="R148" s="36"/>
      <c r="S148" s="11"/>
      <c r="T148" s="167">
        <v>3</v>
      </c>
      <c r="U148" s="38">
        <f t="shared" si="44"/>
        <v>2475</v>
      </c>
      <c r="V148" s="36"/>
      <c r="W148" s="36"/>
      <c r="X148" s="36"/>
      <c r="Y148" s="41"/>
      <c r="Z148" s="171">
        <f t="shared" si="45"/>
        <v>1</v>
      </c>
      <c r="AA148" s="38">
        <f t="shared" si="46"/>
        <v>825</v>
      </c>
      <c r="AB148" s="36"/>
      <c r="AC148" s="36"/>
      <c r="AD148" s="36"/>
      <c r="AE148" s="11"/>
      <c r="AF148" s="61"/>
    </row>
    <row r="149" spans="1:32" ht="13.5" customHeight="1" x14ac:dyDescent="0.25">
      <c r="A149" s="52"/>
      <c r="B149" s="36">
        <f t="shared" si="40"/>
        <v>119</v>
      </c>
      <c r="C149" s="36" t="s">
        <v>670</v>
      </c>
      <c r="D149" s="36">
        <v>6</v>
      </c>
      <c r="E149" s="10" t="s">
        <v>458</v>
      </c>
      <c r="F149" s="41">
        <v>4500</v>
      </c>
      <c r="G149" s="41">
        <f t="shared" si="41"/>
        <v>27000</v>
      </c>
      <c r="H149" s="164">
        <v>2</v>
      </c>
      <c r="I149" s="38">
        <f t="shared" si="42"/>
        <v>9000</v>
      </c>
      <c r="J149" s="185"/>
      <c r="K149" s="36"/>
      <c r="L149" s="36"/>
      <c r="M149" s="66"/>
      <c r="N149" s="167">
        <v>2</v>
      </c>
      <c r="O149" s="38">
        <f t="shared" si="43"/>
        <v>9000</v>
      </c>
      <c r="P149" s="36"/>
      <c r="Q149" s="38"/>
      <c r="R149" s="36"/>
      <c r="S149" s="11"/>
      <c r="T149" s="167">
        <v>0</v>
      </c>
      <c r="U149" s="38">
        <f t="shared" si="44"/>
        <v>0</v>
      </c>
      <c r="V149" s="36"/>
      <c r="W149" s="36"/>
      <c r="X149" s="36"/>
      <c r="Y149" s="41"/>
      <c r="Z149" s="171">
        <f t="shared" si="45"/>
        <v>2</v>
      </c>
      <c r="AA149" s="38">
        <f t="shared" si="46"/>
        <v>9000</v>
      </c>
      <c r="AB149" s="36"/>
      <c r="AC149" s="36"/>
      <c r="AD149" s="36"/>
      <c r="AE149" s="11"/>
      <c r="AF149" s="61"/>
    </row>
    <row r="150" spans="1:32" ht="13.5" customHeight="1" x14ac:dyDescent="0.25">
      <c r="A150" s="54"/>
      <c r="B150" s="36">
        <f t="shared" si="40"/>
        <v>120</v>
      </c>
      <c r="C150" s="36" t="s">
        <v>536</v>
      </c>
      <c r="D150" s="36">
        <v>6</v>
      </c>
      <c r="E150" s="10" t="s">
        <v>473</v>
      </c>
      <c r="F150" s="41">
        <v>6500</v>
      </c>
      <c r="G150" s="41">
        <f t="shared" si="41"/>
        <v>39000</v>
      </c>
      <c r="H150" s="164">
        <v>1</v>
      </c>
      <c r="I150" s="38">
        <f t="shared" si="42"/>
        <v>6500</v>
      </c>
      <c r="J150" s="185"/>
      <c r="K150" s="36"/>
      <c r="L150" s="36"/>
      <c r="M150" s="66"/>
      <c r="N150" s="167">
        <v>2</v>
      </c>
      <c r="O150" s="38">
        <f t="shared" si="43"/>
        <v>13000</v>
      </c>
      <c r="P150" s="36"/>
      <c r="Q150" s="38"/>
      <c r="R150" s="36"/>
      <c r="S150" s="11"/>
      <c r="T150" s="167">
        <v>1</v>
      </c>
      <c r="U150" s="38">
        <f t="shared" si="44"/>
        <v>6500</v>
      </c>
      <c r="V150" s="36"/>
      <c r="W150" s="36"/>
      <c r="X150" s="36"/>
      <c r="Y150" s="41"/>
      <c r="Z150" s="171">
        <f t="shared" si="45"/>
        <v>2</v>
      </c>
      <c r="AA150" s="38">
        <f t="shared" si="46"/>
        <v>13000</v>
      </c>
      <c r="AB150" s="36"/>
      <c r="AC150" s="36"/>
      <c r="AD150" s="36"/>
      <c r="AE150" s="11"/>
      <c r="AF150" s="61"/>
    </row>
    <row r="151" spans="1:32" ht="13.5" customHeight="1" x14ac:dyDescent="0.25">
      <c r="A151" s="54"/>
      <c r="B151" s="36">
        <f t="shared" si="40"/>
        <v>121</v>
      </c>
      <c r="C151" s="36" t="s">
        <v>537</v>
      </c>
      <c r="D151" s="36">
        <v>2</v>
      </c>
      <c r="E151" s="10" t="s">
        <v>507</v>
      </c>
      <c r="F151" s="41">
        <v>3850</v>
      </c>
      <c r="G151" s="41">
        <f t="shared" si="41"/>
        <v>7700</v>
      </c>
      <c r="H151" s="164">
        <v>1</v>
      </c>
      <c r="I151" s="38">
        <f t="shared" si="42"/>
        <v>3850</v>
      </c>
      <c r="J151" s="185"/>
      <c r="K151" s="36"/>
      <c r="L151" s="36"/>
      <c r="M151" s="66"/>
      <c r="N151" s="167">
        <v>1</v>
      </c>
      <c r="O151" s="38">
        <f t="shared" si="43"/>
        <v>3850</v>
      </c>
      <c r="P151" s="36"/>
      <c r="Q151" s="38"/>
      <c r="R151" s="36"/>
      <c r="S151" s="11"/>
      <c r="T151" s="167">
        <v>0</v>
      </c>
      <c r="U151" s="38">
        <f t="shared" si="44"/>
        <v>0</v>
      </c>
      <c r="V151" s="36"/>
      <c r="W151" s="36"/>
      <c r="X151" s="36"/>
      <c r="Y151" s="41"/>
      <c r="Z151" s="171">
        <f t="shared" si="45"/>
        <v>0</v>
      </c>
      <c r="AA151" s="38">
        <f t="shared" si="46"/>
        <v>0</v>
      </c>
      <c r="AB151" s="36"/>
      <c r="AC151" s="36"/>
      <c r="AD151" s="36"/>
      <c r="AE151" s="11"/>
      <c r="AF151" s="61"/>
    </row>
    <row r="152" spans="1:32" ht="13.5" customHeight="1" x14ac:dyDescent="0.25">
      <c r="A152" s="54"/>
      <c r="B152" s="36">
        <f t="shared" si="40"/>
        <v>122</v>
      </c>
      <c r="C152" s="36" t="s">
        <v>559</v>
      </c>
      <c r="D152" s="36">
        <v>4</v>
      </c>
      <c r="E152" s="10" t="s">
        <v>507</v>
      </c>
      <c r="F152" s="41">
        <v>12000</v>
      </c>
      <c r="G152" s="41">
        <f t="shared" si="41"/>
        <v>48000</v>
      </c>
      <c r="H152" s="164">
        <v>1</v>
      </c>
      <c r="I152" s="38">
        <f t="shared" si="42"/>
        <v>12000</v>
      </c>
      <c r="J152" s="185"/>
      <c r="K152" s="36"/>
      <c r="L152" s="36"/>
      <c r="M152" s="66"/>
      <c r="N152" s="167">
        <v>1</v>
      </c>
      <c r="O152" s="38">
        <f t="shared" si="43"/>
        <v>12000</v>
      </c>
      <c r="P152" s="36"/>
      <c r="Q152" s="38"/>
      <c r="R152" s="36"/>
      <c r="S152" s="11"/>
      <c r="T152" s="167">
        <v>1</v>
      </c>
      <c r="U152" s="38">
        <f t="shared" si="44"/>
        <v>12000</v>
      </c>
      <c r="V152" s="36"/>
      <c r="W152" s="36"/>
      <c r="X152" s="36"/>
      <c r="Y152" s="41"/>
      <c r="Z152" s="171">
        <f t="shared" si="45"/>
        <v>1</v>
      </c>
      <c r="AA152" s="38">
        <f t="shared" si="46"/>
        <v>12000</v>
      </c>
      <c r="AB152" s="36"/>
      <c r="AC152" s="36"/>
      <c r="AD152" s="36"/>
      <c r="AE152" s="11"/>
      <c r="AF152" s="61"/>
    </row>
    <row r="153" spans="1:32" ht="13.5" customHeight="1" x14ac:dyDescent="0.25">
      <c r="A153" s="54"/>
      <c r="B153" s="36">
        <f t="shared" si="40"/>
        <v>123</v>
      </c>
      <c r="C153" s="36" t="s">
        <v>538</v>
      </c>
      <c r="D153" s="36">
        <v>2</v>
      </c>
      <c r="E153" s="10" t="s">
        <v>507</v>
      </c>
      <c r="F153" s="41">
        <v>1980</v>
      </c>
      <c r="G153" s="41">
        <f t="shared" si="41"/>
        <v>3960</v>
      </c>
      <c r="H153" s="164">
        <v>1</v>
      </c>
      <c r="I153" s="38">
        <f t="shared" si="42"/>
        <v>1980</v>
      </c>
      <c r="J153" s="185"/>
      <c r="K153" s="36"/>
      <c r="L153" s="36"/>
      <c r="M153" s="66"/>
      <c r="N153" s="167">
        <v>1</v>
      </c>
      <c r="O153" s="38">
        <f t="shared" si="43"/>
        <v>1980</v>
      </c>
      <c r="P153" s="36"/>
      <c r="Q153" s="38"/>
      <c r="R153" s="36"/>
      <c r="S153" s="11"/>
      <c r="T153" s="167">
        <v>0</v>
      </c>
      <c r="U153" s="38">
        <f t="shared" si="44"/>
        <v>0</v>
      </c>
      <c r="V153" s="36"/>
      <c r="W153" s="36"/>
      <c r="X153" s="36"/>
      <c r="Y153" s="41"/>
      <c r="Z153" s="171">
        <f t="shared" si="45"/>
        <v>0</v>
      </c>
      <c r="AA153" s="38">
        <f t="shared" si="46"/>
        <v>0</v>
      </c>
      <c r="AB153" s="36"/>
      <c r="AC153" s="36"/>
      <c r="AD153" s="36"/>
      <c r="AE153" s="11"/>
      <c r="AF153" s="61"/>
    </row>
    <row r="154" spans="1:32" ht="13.5" customHeight="1" x14ac:dyDescent="0.25">
      <c r="A154" s="54"/>
      <c r="B154" s="36">
        <f t="shared" si="40"/>
        <v>124</v>
      </c>
      <c r="C154" s="36" t="s">
        <v>539</v>
      </c>
      <c r="D154" s="36">
        <v>3</v>
      </c>
      <c r="E154" s="10" t="s">
        <v>507</v>
      </c>
      <c r="F154" s="41">
        <v>1650</v>
      </c>
      <c r="G154" s="41">
        <f t="shared" si="41"/>
        <v>4950</v>
      </c>
      <c r="H154" s="164">
        <v>1</v>
      </c>
      <c r="I154" s="38">
        <f t="shared" si="42"/>
        <v>1650</v>
      </c>
      <c r="J154" s="185"/>
      <c r="K154" s="36"/>
      <c r="L154" s="36"/>
      <c r="M154" s="66"/>
      <c r="N154" s="167">
        <v>1</v>
      </c>
      <c r="O154" s="38">
        <f t="shared" si="43"/>
        <v>1650</v>
      </c>
      <c r="P154" s="36"/>
      <c r="Q154" s="38"/>
      <c r="R154" s="36"/>
      <c r="S154" s="11"/>
      <c r="T154" s="167">
        <v>1</v>
      </c>
      <c r="U154" s="38">
        <f t="shared" si="44"/>
        <v>1650</v>
      </c>
      <c r="V154" s="36"/>
      <c r="W154" s="36"/>
      <c r="X154" s="36"/>
      <c r="Y154" s="41"/>
      <c r="Z154" s="171">
        <f t="shared" si="45"/>
        <v>0</v>
      </c>
      <c r="AA154" s="38">
        <f t="shared" si="46"/>
        <v>0</v>
      </c>
      <c r="AB154" s="36"/>
      <c r="AC154" s="36"/>
      <c r="AD154" s="36"/>
      <c r="AE154" s="11"/>
      <c r="AF154" s="61"/>
    </row>
    <row r="155" spans="1:32" ht="13.5" customHeight="1" x14ac:dyDescent="0.25">
      <c r="A155" s="54"/>
      <c r="B155" s="36">
        <f t="shared" si="40"/>
        <v>125</v>
      </c>
      <c r="C155" s="36" t="s">
        <v>540</v>
      </c>
      <c r="D155" s="36">
        <v>2</v>
      </c>
      <c r="E155" s="10" t="s">
        <v>507</v>
      </c>
      <c r="F155" s="41">
        <v>12000</v>
      </c>
      <c r="G155" s="41">
        <f t="shared" si="41"/>
        <v>24000</v>
      </c>
      <c r="H155" s="164">
        <v>1</v>
      </c>
      <c r="I155" s="38">
        <f t="shared" si="42"/>
        <v>12000</v>
      </c>
      <c r="J155" s="185"/>
      <c r="K155" s="36"/>
      <c r="L155" s="36"/>
      <c r="M155" s="66"/>
      <c r="N155" s="167">
        <v>1</v>
      </c>
      <c r="O155" s="38">
        <f t="shared" si="43"/>
        <v>12000</v>
      </c>
      <c r="P155" s="36"/>
      <c r="Q155" s="38"/>
      <c r="R155" s="36"/>
      <c r="S155" s="11"/>
      <c r="T155" s="167">
        <v>0</v>
      </c>
      <c r="U155" s="38">
        <f t="shared" si="44"/>
        <v>0</v>
      </c>
      <c r="V155" s="36"/>
      <c r="W155" s="36"/>
      <c r="X155" s="36"/>
      <c r="Y155" s="41"/>
      <c r="Z155" s="171">
        <f t="shared" si="45"/>
        <v>0</v>
      </c>
      <c r="AA155" s="38">
        <f t="shared" si="46"/>
        <v>0</v>
      </c>
      <c r="AB155" s="36"/>
      <c r="AC155" s="36"/>
      <c r="AD155" s="36"/>
      <c r="AE155" s="11"/>
      <c r="AF155" s="61"/>
    </row>
    <row r="156" spans="1:32" ht="13.5" customHeight="1" x14ac:dyDescent="0.25">
      <c r="A156" s="54"/>
      <c r="B156" s="36">
        <f t="shared" si="40"/>
        <v>126</v>
      </c>
      <c r="C156" s="36" t="s">
        <v>541</v>
      </c>
      <c r="D156" s="36">
        <v>10</v>
      </c>
      <c r="E156" s="10" t="s">
        <v>522</v>
      </c>
      <c r="F156" s="41">
        <v>83</v>
      </c>
      <c r="G156" s="41">
        <f t="shared" si="41"/>
        <v>830</v>
      </c>
      <c r="H156" s="164">
        <v>2</v>
      </c>
      <c r="I156" s="38">
        <f t="shared" si="42"/>
        <v>166</v>
      </c>
      <c r="J156" s="185"/>
      <c r="K156" s="36"/>
      <c r="L156" s="36"/>
      <c r="M156" s="66"/>
      <c r="N156" s="167">
        <v>2</v>
      </c>
      <c r="O156" s="38">
        <f t="shared" si="43"/>
        <v>166</v>
      </c>
      <c r="P156" s="36"/>
      <c r="Q156" s="38"/>
      <c r="R156" s="36"/>
      <c r="S156" s="11"/>
      <c r="T156" s="167">
        <v>1</v>
      </c>
      <c r="U156" s="38">
        <f t="shared" si="44"/>
        <v>83</v>
      </c>
      <c r="V156" s="36"/>
      <c r="W156" s="36"/>
      <c r="X156" s="36"/>
      <c r="Y156" s="41"/>
      <c r="Z156" s="171">
        <f t="shared" si="45"/>
        <v>5</v>
      </c>
      <c r="AA156" s="38">
        <f t="shared" si="46"/>
        <v>415</v>
      </c>
      <c r="AB156" s="36"/>
      <c r="AC156" s="36"/>
      <c r="AD156" s="36"/>
      <c r="AE156" s="11"/>
      <c r="AF156" s="61"/>
    </row>
    <row r="157" spans="1:32" ht="13.5" customHeight="1" x14ac:dyDescent="0.25">
      <c r="A157" s="54"/>
      <c r="B157" s="36">
        <f t="shared" si="40"/>
        <v>127</v>
      </c>
      <c r="C157" s="36" t="s">
        <v>542</v>
      </c>
      <c r="D157" s="36">
        <v>2</v>
      </c>
      <c r="E157" s="10" t="s">
        <v>507</v>
      </c>
      <c r="F157" s="41">
        <v>1650</v>
      </c>
      <c r="G157" s="41">
        <f t="shared" si="41"/>
        <v>3300</v>
      </c>
      <c r="H157" s="164">
        <v>1</v>
      </c>
      <c r="I157" s="38">
        <f t="shared" si="42"/>
        <v>1650</v>
      </c>
      <c r="J157" s="185"/>
      <c r="K157" s="36"/>
      <c r="L157" s="36"/>
      <c r="M157" s="66"/>
      <c r="N157" s="167">
        <v>1</v>
      </c>
      <c r="O157" s="38">
        <f t="shared" si="43"/>
        <v>1650</v>
      </c>
      <c r="P157" s="36"/>
      <c r="Q157" s="38"/>
      <c r="R157" s="36"/>
      <c r="S157" s="11"/>
      <c r="T157" s="167">
        <v>0</v>
      </c>
      <c r="U157" s="38">
        <f t="shared" si="44"/>
        <v>0</v>
      </c>
      <c r="V157" s="36"/>
      <c r="W157" s="36"/>
      <c r="X157" s="36"/>
      <c r="Y157" s="41"/>
      <c r="Z157" s="171">
        <f t="shared" si="45"/>
        <v>0</v>
      </c>
      <c r="AA157" s="38">
        <f t="shared" si="46"/>
        <v>0</v>
      </c>
      <c r="AB157" s="36"/>
      <c r="AC157" s="36"/>
      <c r="AD157" s="36"/>
      <c r="AE157" s="11"/>
      <c r="AF157" s="61"/>
    </row>
    <row r="158" spans="1:32" ht="13.5" customHeight="1" x14ac:dyDescent="0.25">
      <c r="A158" s="54"/>
      <c r="B158" s="36">
        <f t="shared" si="40"/>
        <v>128</v>
      </c>
      <c r="C158" s="36" t="s">
        <v>543</v>
      </c>
      <c r="D158" s="36">
        <v>2</v>
      </c>
      <c r="E158" s="10" t="s">
        <v>473</v>
      </c>
      <c r="F158" s="41">
        <v>13200</v>
      </c>
      <c r="G158" s="153">
        <f t="shared" ref="G158:G175" si="47">+D158*F158</f>
        <v>26400</v>
      </c>
      <c r="H158" s="164">
        <v>0</v>
      </c>
      <c r="I158" s="38">
        <f t="shared" si="42"/>
        <v>0</v>
      </c>
      <c r="J158" s="185"/>
      <c r="K158" s="36"/>
      <c r="L158" s="36"/>
      <c r="M158" s="66"/>
      <c r="N158" s="167">
        <v>1</v>
      </c>
      <c r="O158" s="38">
        <f t="shared" si="43"/>
        <v>13200</v>
      </c>
      <c r="P158" s="36"/>
      <c r="Q158" s="38"/>
      <c r="R158" s="36"/>
      <c r="S158" s="11"/>
      <c r="T158" s="167">
        <v>0</v>
      </c>
      <c r="U158" s="38">
        <f t="shared" si="44"/>
        <v>0</v>
      </c>
      <c r="V158" s="36"/>
      <c r="W158" s="36"/>
      <c r="X158" s="36"/>
      <c r="Y158" s="41"/>
      <c r="Z158" s="171">
        <f t="shared" si="45"/>
        <v>1</v>
      </c>
      <c r="AA158" s="38">
        <f t="shared" si="46"/>
        <v>13200</v>
      </c>
      <c r="AB158" s="36"/>
      <c r="AC158" s="36"/>
      <c r="AD158" s="36"/>
      <c r="AE158" s="11"/>
      <c r="AF158" s="61"/>
    </row>
    <row r="159" spans="1:32" ht="13.5" customHeight="1" x14ac:dyDescent="0.25">
      <c r="A159" s="54"/>
      <c r="B159" s="36">
        <f t="shared" si="40"/>
        <v>129</v>
      </c>
      <c r="C159" s="36" t="s">
        <v>649</v>
      </c>
      <c r="D159" s="36">
        <v>2</v>
      </c>
      <c r="E159" s="10" t="s">
        <v>458</v>
      </c>
      <c r="F159" s="41">
        <v>13500</v>
      </c>
      <c r="G159" s="153">
        <f t="shared" si="47"/>
        <v>27000</v>
      </c>
      <c r="H159" s="164">
        <v>0</v>
      </c>
      <c r="I159" s="38">
        <f t="shared" si="42"/>
        <v>0</v>
      </c>
      <c r="J159" s="185"/>
      <c r="K159" s="36"/>
      <c r="L159" s="36"/>
      <c r="M159" s="66"/>
      <c r="N159" s="167">
        <v>1</v>
      </c>
      <c r="O159" s="38">
        <f t="shared" si="43"/>
        <v>13500</v>
      </c>
      <c r="P159" s="36"/>
      <c r="Q159" s="38"/>
      <c r="R159" s="36"/>
      <c r="S159" s="11"/>
      <c r="T159" s="167">
        <v>0</v>
      </c>
      <c r="U159" s="38">
        <f t="shared" si="44"/>
        <v>0</v>
      </c>
      <c r="V159" s="36"/>
      <c r="W159" s="36"/>
      <c r="X159" s="36"/>
      <c r="Y159" s="41"/>
      <c r="Z159" s="171">
        <f t="shared" si="45"/>
        <v>1</v>
      </c>
      <c r="AA159" s="38">
        <f t="shared" si="46"/>
        <v>13500</v>
      </c>
      <c r="AB159" s="36"/>
      <c r="AC159" s="36"/>
      <c r="AD159" s="36"/>
      <c r="AE159" s="11"/>
      <c r="AF159" s="61"/>
    </row>
    <row r="160" spans="1:32" ht="13.5" customHeight="1" x14ac:dyDescent="0.25">
      <c r="A160" s="54"/>
      <c r="B160" s="36">
        <f t="shared" si="40"/>
        <v>130</v>
      </c>
      <c r="C160" s="36" t="s">
        <v>639</v>
      </c>
      <c r="D160" s="36">
        <v>4</v>
      </c>
      <c r="E160" s="10" t="s">
        <v>458</v>
      </c>
      <c r="F160" s="41">
        <v>12000</v>
      </c>
      <c r="G160" s="153">
        <f t="shared" si="47"/>
        <v>48000</v>
      </c>
      <c r="H160" s="164">
        <v>1</v>
      </c>
      <c r="I160" s="38">
        <f t="shared" si="42"/>
        <v>12000</v>
      </c>
      <c r="J160" s="185"/>
      <c r="K160" s="36"/>
      <c r="L160" s="36"/>
      <c r="M160" s="66"/>
      <c r="N160" s="167">
        <v>1</v>
      </c>
      <c r="O160" s="38">
        <f t="shared" si="43"/>
        <v>12000</v>
      </c>
      <c r="P160" s="36"/>
      <c r="Q160" s="38"/>
      <c r="R160" s="36"/>
      <c r="S160" s="11"/>
      <c r="T160" s="167">
        <v>2</v>
      </c>
      <c r="U160" s="38">
        <f t="shared" si="44"/>
        <v>24000</v>
      </c>
      <c r="V160" s="36"/>
      <c r="W160" s="36"/>
      <c r="X160" s="36"/>
      <c r="Y160" s="41"/>
      <c r="Z160" s="171">
        <f t="shared" si="45"/>
        <v>0</v>
      </c>
      <c r="AA160" s="38">
        <f t="shared" si="46"/>
        <v>0</v>
      </c>
      <c r="AB160" s="36"/>
      <c r="AC160" s="36"/>
      <c r="AD160" s="36"/>
      <c r="AE160" s="11"/>
      <c r="AF160" s="61"/>
    </row>
    <row r="161" spans="1:33" ht="13.5" customHeight="1" x14ac:dyDescent="0.25">
      <c r="A161" s="54"/>
      <c r="B161" s="36">
        <f t="shared" si="40"/>
        <v>131</v>
      </c>
      <c r="C161" s="36" t="s">
        <v>662</v>
      </c>
      <c r="D161" s="36">
        <v>4</v>
      </c>
      <c r="E161" s="10" t="s">
        <v>458</v>
      </c>
      <c r="F161" s="41">
        <v>3500</v>
      </c>
      <c r="G161" s="153">
        <f t="shared" si="47"/>
        <v>14000</v>
      </c>
      <c r="H161" s="164">
        <v>1</v>
      </c>
      <c r="I161" s="38">
        <f t="shared" si="42"/>
        <v>3500</v>
      </c>
      <c r="J161" s="185"/>
      <c r="K161" s="36"/>
      <c r="L161" s="36"/>
      <c r="M161" s="66"/>
      <c r="N161" s="167">
        <v>1</v>
      </c>
      <c r="O161" s="38">
        <f t="shared" si="43"/>
        <v>3500</v>
      </c>
      <c r="P161" s="36"/>
      <c r="Q161" s="38"/>
      <c r="R161" s="36"/>
      <c r="S161" s="11"/>
      <c r="T161" s="167">
        <v>1</v>
      </c>
      <c r="U161" s="38">
        <f t="shared" si="44"/>
        <v>3500</v>
      </c>
      <c r="V161" s="36"/>
      <c r="W161" s="36"/>
      <c r="X161" s="36"/>
      <c r="Y161" s="41"/>
      <c r="Z161" s="171">
        <f t="shared" si="45"/>
        <v>1</v>
      </c>
      <c r="AA161" s="38">
        <f t="shared" si="46"/>
        <v>3500</v>
      </c>
      <c r="AB161" s="36"/>
      <c r="AC161" s="36"/>
      <c r="AD161" s="36"/>
      <c r="AE161" s="11"/>
      <c r="AF161" s="61"/>
    </row>
    <row r="162" spans="1:33" ht="13.5" customHeight="1" x14ac:dyDescent="0.25">
      <c r="A162" s="54"/>
      <c r="B162" s="36">
        <f t="shared" si="40"/>
        <v>132</v>
      </c>
      <c r="C162" s="36" t="s">
        <v>663</v>
      </c>
      <c r="D162" s="36">
        <v>4</v>
      </c>
      <c r="E162" s="10" t="s">
        <v>458</v>
      </c>
      <c r="F162" s="41">
        <v>3500</v>
      </c>
      <c r="G162" s="153">
        <f t="shared" si="47"/>
        <v>14000</v>
      </c>
      <c r="H162" s="164">
        <v>1</v>
      </c>
      <c r="I162" s="38">
        <f t="shared" si="42"/>
        <v>3500</v>
      </c>
      <c r="J162" s="185"/>
      <c r="K162" s="36"/>
      <c r="L162" s="36"/>
      <c r="M162" s="66"/>
      <c r="N162" s="167">
        <v>1</v>
      </c>
      <c r="O162" s="38">
        <f t="shared" si="43"/>
        <v>3500</v>
      </c>
      <c r="P162" s="36"/>
      <c r="Q162" s="38"/>
      <c r="R162" s="36"/>
      <c r="S162" s="11"/>
      <c r="T162" s="167">
        <v>1</v>
      </c>
      <c r="U162" s="38">
        <f t="shared" si="44"/>
        <v>3500</v>
      </c>
      <c r="V162" s="36"/>
      <c r="W162" s="36"/>
      <c r="X162" s="36"/>
      <c r="Y162" s="41"/>
      <c r="Z162" s="171">
        <f t="shared" si="45"/>
        <v>1</v>
      </c>
      <c r="AA162" s="38">
        <f t="shared" si="46"/>
        <v>3500</v>
      </c>
      <c r="AB162" s="36"/>
      <c r="AC162" s="36"/>
      <c r="AD162" s="36"/>
      <c r="AE162" s="11"/>
      <c r="AF162" s="61"/>
    </row>
    <row r="163" spans="1:33" ht="13.5" customHeight="1" x14ac:dyDescent="0.25">
      <c r="A163" s="54"/>
      <c r="B163" s="36">
        <f t="shared" si="40"/>
        <v>133</v>
      </c>
      <c r="C163" s="36" t="s">
        <v>672</v>
      </c>
      <c r="D163" s="36">
        <v>4</v>
      </c>
      <c r="E163" s="10" t="s">
        <v>458</v>
      </c>
      <c r="F163" s="41">
        <v>1500</v>
      </c>
      <c r="G163" s="153">
        <f t="shared" si="47"/>
        <v>6000</v>
      </c>
      <c r="H163" s="164">
        <v>1</v>
      </c>
      <c r="I163" s="38">
        <f t="shared" si="42"/>
        <v>1500</v>
      </c>
      <c r="J163" s="185"/>
      <c r="K163" s="36"/>
      <c r="L163" s="36"/>
      <c r="M163" s="66"/>
      <c r="N163" s="167">
        <v>2</v>
      </c>
      <c r="O163" s="38">
        <f t="shared" si="43"/>
        <v>3000</v>
      </c>
      <c r="P163" s="36"/>
      <c r="Q163" s="38"/>
      <c r="R163" s="36"/>
      <c r="S163" s="11"/>
      <c r="T163" s="167">
        <v>0</v>
      </c>
      <c r="U163" s="38">
        <f t="shared" si="44"/>
        <v>0</v>
      </c>
      <c r="V163" s="36"/>
      <c r="W163" s="36"/>
      <c r="X163" s="36"/>
      <c r="Y163" s="41"/>
      <c r="Z163" s="171">
        <f t="shared" si="45"/>
        <v>1</v>
      </c>
      <c r="AA163" s="38">
        <f t="shared" si="46"/>
        <v>1500</v>
      </c>
      <c r="AB163" s="36"/>
      <c r="AC163" s="36"/>
      <c r="AD163" s="36"/>
      <c r="AE163" s="11"/>
      <c r="AF163" s="61"/>
    </row>
    <row r="164" spans="1:33" ht="13.5" customHeight="1" x14ac:dyDescent="0.25">
      <c r="A164" s="54"/>
      <c r="B164" s="36">
        <f t="shared" si="40"/>
        <v>134</v>
      </c>
      <c r="C164" s="36" t="s">
        <v>673</v>
      </c>
      <c r="D164" s="36">
        <v>4</v>
      </c>
      <c r="E164" s="10" t="s">
        <v>458</v>
      </c>
      <c r="F164" s="41">
        <v>850</v>
      </c>
      <c r="G164" s="153">
        <f t="shared" si="47"/>
        <v>3400</v>
      </c>
      <c r="H164" s="164">
        <v>1</v>
      </c>
      <c r="I164" s="38">
        <f t="shared" si="42"/>
        <v>850</v>
      </c>
      <c r="J164" s="185"/>
      <c r="K164" s="36"/>
      <c r="L164" s="36"/>
      <c r="M164" s="66"/>
      <c r="N164" s="167">
        <v>2</v>
      </c>
      <c r="O164" s="38">
        <f t="shared" si="43"/>
        <v>1700</v>
      </c>
      <c r="P164" s="36"/>
      <c r="Q164" s="38"/>
      <c r="R164" s="36"/>
      <c r="S164" s="11"/>
      <c r="T164" s="167">
        <v>0</v>
      </c>
      <c r="U164" s="38">
        <f t="shared" si="44"/>
        <v>0</v>
      </c>
      <c r="V164" s="36"/>
      <c r="W164" s="36"/>
      <c r="X164" s="36"/>
      <c r="Y164" s="41"/>
      <c r="Z164" s="171">
        <f t="shared" si="45"/>
        <v>1</v>
      </c>
      <c r="AA164" s="38">
        <f t="shared" si="46"/>
        <v>850</v>
      </c>
      <c r="AB164" s="36"/>
      <c r="AC164" s="36"/>
      <c r="AD164" s="36"/>
      <c r="AE164" s="11"/>
      <c r="AF164" s="61"/>
    </row>
    <row r="165" spans="1:33" ht="13.5" customHeight="1" x14ac:dyDescent="0.25">
      <c r="A165" s="54"/>
      <c r="B165" s="36">
        <f t="shared" si="40"/>
        <v>135</v>
      </c>
      <c r="C165" s="36" t="s">
        <v>646</v>
      </c>
      <c r="D165" s="36">
        <v>6</v>
      </c>
      <c r="E165" s="10" t="s">
        <v>458</v>
      </c>
      <c r="F165" s="41">
        <v>2800</v>
      </c>
      <c r="G165" s="153">
        <f t="shared" si="47"/>
        <v>16800</v>
      </c>
      <c r="H165" s="164">
        <v>3</v>
      </c>
      <c r="I165" s="38">
        <f t="shared" si="42"/>
        <v>8400</v>
      </c>
      <c r="J165" s="185"/>
      <c r="K165" s="36"/>
      <c r="L165" s="36"/>
      <c r="M165" s="66"/>
      <c r="N165" s="167">
        <v>1</v>
      </c>
      <c r="O165" s="38">
        <f t="shared" si="43"/>
        <v>2800</v>
      </c>
      <c r="P165" s="36"/>
      <c r="Q165" s="38"/>
      <c r="R165" s="36"/>
      <c r="S165" s="11"/>
      <c r="T165" s="167">
        <v>1</v>
      </c>
      <c r="U165" s="38">
        <f t="shared" si="44"/>
        <v>2800</v>
      </c>
      <c r="V165" s="36"/>
      <c r="W165" s="36"/>
      <c r="X165" s="36"/>
      <c r="Y165" s="41"/>
      <c r="Z165" s="171">
        <f t="shared" si="45"/>
        <v>1</v>
      </c>
      <c r="AA165" s="38">
        <f t="shared" si="46"/>
        <v>2800</v>
      </c>
      <c r="AB165" s="36"/>
      <c r="AC165" s="36"/>
      <c r="AD165" s="36"/>
      <c r="AE165" s="11"/>
      <c r="AF165" s="61"/>
    </row>
    <row r="166" spans="1:33" ht="13.5" customHeight="1" x14ac:dyDescent="0.25">
      <c r="A166" s="54"/>
      <c r="B166" s="36">
        <f t="shared" si="40"/>
        <v>136</v>
      </c>
      <c r="C166" s="36" t="s">
        <v>544</v>
      </c>
      <c r="D166" s="36">
        <v>10</v>
      </c>
      <c r="E166" s="10" t="s">
        <v>522</v>
      </c>
      <c r="F166" s="41">
        <v>105</v>
      </c>
      <c r="G166" s="153">
        <f t="shared" si="47"/>
        <v>1050</v>
      </c>
      <c r="H166" s="164">
        <v>2</v>
      </c>
      <c r="I166" s="38">
        <f t="shared" si="42"/>
        <v>210</v>
      </c>
      <c r="J166" s="185"/>
      <c r="K166" s="36"/>
      <c r="L166" s="36"/>
      <c r="M166" s="66"/>
      <c r="N166" s="167">
        <v>2</v>
      </c>
      <c r="O166" s="38">
        <f t="shared" si="43"/>
        <v>210</v>
      </c>
      <c r="P166" s="36"/>
      <c r="Q166" s="38"/>
      <c r="R166" s="36"/>
      <c r="S166" s="11"/>
      <c r="T166" s="167">
        <v>2</v>
      </c>
      <c r="U166" s="38">
        <f t="shared" si="44"/>
        <v>210</v>
      </c>
      <c r="V166" s="36"/>
      <c r="W166" s="36"/>
      <c r="X166" s="36"/>
      <c r="Y166" s="41"/>
      <c r="Z166" s="171">
        <f t="shared" si="45"/>
        <v>4</v>
      </c>
      <c r="AA166" s="38">
        <f t="shared" si="46"/>
        <v>420</v>
      </c>
      <c r="AB166" s="36"/>
      <c r="AC166" s="36"/>
      <c r="AD166" s="36"/>
      <c r="AE166" s="11"/>
      <c r="AF166" s="61"/>
    </row>
    <row r="167" spans="1:33" ht="13.5" customHeight="1" x14ac:dyDescent="0.25">
      <c r="A167" s="54"/>
      <c r="B167" s="36">
        <f t="shared" si="40"/>
        <v>137</v>
      </c>
      <c r="C167" s="36" t="s">
        <v>545</v>
      </c>
      <c r="D167" s="36">
        <v>2</v>
      </c>
      <c r="E167" s="10" t="s">
        <v>458</v>
      </c>
      <c r="F167" s="41">
        <f>1045</f>
        <v>1045</v>
      </c>
      <c r="G167" s="153">
        <f t="shared" si="47"/>
        <v>2090</v>
      </c>
      <c r="H167" s="164">
        <v>1</v>
      </c>
      <c r="I167" s="38">
        <f t="shared" si="42"/>
        <v>1045</v>
      </c>
      <c r="J167" s="185"/>
      <c r="K167" s="36"/>
      <c r="L167" s="36"/>
      <c r="M167" s="66"/>
      <c r="N167" s="167">
        <v>1</v>
      </c>
      <c r="O167" s="38">
        <f t="shared" si="43"/>
        <v>1045</v>
      </c>
      <c r="P167" s="36"/>
      <c r="Q167" s="38"/>
      <c r="R167" s="36"/>
      <c r="S167" s="11"/>
      <c r="T167" s="167">
        <v>0</v>
      </c>
      <c r="U167" s="38">
        <f t="shared" si="44"/>
        <v>0</v>
      </c>
      <c r="V167" s="36"/>
      <c r="W167" s="36"/>
      <c r="X167" s="36"/>
      <c r="Y167" s="41"/>
      <c r="Z167" s="171">
        <f t="shared" si="45"/>
        <v>0</v>
      </c>
      <c r="AA167" s="38">
        <f t="shared" si="46"/>
        <v>0</v>
      </c>
      <c r="AB167" s="36"/>
      <c r="AC167" s="36"/>
      <c r="AD167" s="36"/>
      <c r="AE167" s="11"/>
      <c r="AF167" s="61"/>
    </row>
    <row r="168" spans="1:33" ht="13.5" customHeight="1" x14ac:dyDescent="0.25">
      <c r="A168" s="54"/>
      <c r="B168" s="36">
        <f t="shared" si="40"/>
        <v>138</v>
      </c>
      <c r="C168" s="36" t="s">
        <v>657</v>
      </c>
      <c r="D168" s="36">
        <v>10</v>
      </c>
      <c r="E168" s="10" t="s">
        <v>458</v>
      </c>
      <c r="F168" s="41">
        <v>850</v>
      </c>
      <c r="G168" s="153">
        <f t="shared" si="47"/>
        <v>8500</v>
      </c>
      <c r="H168" s="164">
        <v>2</v>
      </c>
      <c r="I168" s="38">
        <f t="shared" si="42"/>
        <v>1700</v>
      </c>
      <c r="J168" s="185"/>
      <c r="K168" s="36"/>
      <c r="L168" s="36"/>
      <c r="M168" s="66"/>
      <c r="N168" s="167">
        <v>2</v>
      </c>
      <c r="O168" s="38">
        <f t="shared" si="43"/>
        <v>1700</v>
      </c>
      <c r="P168" s="36"/>
      <c r="Q168" s="38"/>
      <c r="R168" s="36"/>
      <c r="S168" s="11"/>
      <c r="T168" s="167">
        <v>3</v>
      </c>
      <c r="U168" s="38">
        <f t="shared" si="44"/>
        <v>2550</v>
      </c>
      <c r="V168" s="36"/>
      <c r="W168" s="36"/>
      <c r="X168" s="36"/>
      <c r="Y168" s="41"/>
      <c r="Z168" s="171">
        <f t="shared" si="45"/>
        <v>3</v>
      </c>
      <c r="AA168" s="38">
        <f t="shared" si="46"/>
        <v>2550</v>
      </c>
      <c r="AB168" s="36"/>
      <c r="AC168" s="36"/>
      <c r="AD168" s="36"/>
      <c r="AE168" s="11"/>
      <c r="AF168" s="61"/>
    </row>
    <row r="169" spans="1:33" ht="13.5" customHeight="1" x14ac:dyDescent="0.25">
      <c r="A169" s="54"/>
      <c r="B169" s="36">
        <f t="shared" si="40"/>
        <v>139</v>
      </c>
      <c r="C169" s="36" t="s">
        <v>546</v>
      </c>
      <c r="D169" s="36">
        <v>4</v>
      </c>
      <c r="E169" s="10" t="s">
        <v>507</v>
      </c>
      <c r="F169" s="41">
        <v>165</v>
      </c>
      <c r="G169" s="153">
        <f t="shared" si="47"/>
        <v>660</v>
      </c>
      <c r="H169" s="164">
        <v>1</v>
      </c>
      <c r="I169" s="38">
        <f t="shared" si="42"/>
        <v>165</v>
      </c>
      <c r="J169" s="185"/>
      <c r="K169" s="36"/>
      <c r="L169" s="36"/>
      <c r="M169" s="66"/>
      <c r="N169" s="167">
        <v>1</v>
      </c>
      <c r="O169" s="38">
        <f t="shared" si="43"/>
        <v>165</v>
      </c>
      <c r="P169" s="36"/>
      <c r="Q169" s="38"/>
      <c r="R169" s="36"/>
      <c r="S169" s="11"/>
      <c r="T169" s="167">
        <v>0</v>
      </c>
      <c r="U169" s="38">
        <f t="shared" si="44"/>
        <v>0</v>
      </c>
      <c r="V169" s="36"/>
      <c r="W169" s="36"/>
      <c r="X169" s="36"/>
      <c r="Y169" s="41"/>
      <c r="Z169" s="171">
        <f t="shared" si="45"/>
        <v>2</v>
      </c>
      <c r="AA169" s="38">
        <f t="shared" si="46"/>
        <v>330</v>
      </c>
      <c r="AB169" s="36"/>
      <c r="AC169" s="36"/>
      <c r="AD169" s="36"/>
      <c r="AE169" s="11"/>
      <c r="AF169" s="61"/>
    </row>
    <row r="170" spans="1:33" ht="13.5" customHeight="1" x14ac:dyDescent="0.25">
      <c r="A170" s="54"/>
      <c r="B170" s="36">
        <f t="shared" si="40"/>
        <v>140</v>
      </c>
      <c r="C170" s="36" t="s">
        <v>547</v>
      </c>
      <c r="D170" s="36">
        <v>4</v>
      </c>
      <c r="E170" s="10" t="s">
        <v>458</v>
      </c>
      <c r="F170" s="41">
        <v>2750</v>
      </c>
      <c r="G170" s="153">
        <f t="shared" si="47"/>
        <v>11000</v>
      </c>
      <c r="H170" s="164">
        <v>1</v>
      </c>
      <c r="I170" s="38">
        <f t="shared" si="42"/>
        <v>2750</v>
      </c>
      <c r="J170" s="185"/>
      <c r="K170" s="36"/>
      <c r="L170" s="36"/>
      <c r="M170" s="66"/>
      <c r="N170" s="167">
        <v>1</v>
      </c>
      <c r="O170" s="38">
        <f t="shared" si="43"/>
        <v>2750</v>
      </c>
      <c r="P170" s="36"/>
      <c r="Q170" s="38"/>
      <c r="R170" s="36"/>
      <c r="S170" s="11"/>
      <c r="T170" s="167">
        <v>0</v>
      </c>
      <c r="U170" s="38">
        <f t="shared" si="44"/>
        <v>0</v>
      </c>
      <c r="V170" s="36"/>
      <c r="W170" s="36"/>
      <c r="X170" s="36"/>
      <c r="Y170" s="41"/>
      <c r="Z170" s="171">
        <f t="shared" si="45"/>
        <v>2</v>
      </c>
      <c r="AA170" s="38">
        <f t="shared" si="46"/>
        <v>5500</v>
      </c>
      <c r="AB170" s="36"/>
      <c r="AC170" s="36"/>
      <c r="AD170" s="36"/>
      <c r="AE170" s="11"/>
      <c r="AF170" s="61"/>
    </row>
    <row r="171" spans="1:33" ht="13.5" customHeight="1" x14ac:dyDescent="0.25">
      <c r="A171" s="54"/>
      <c r="B171" s="36">
        <f t="shared" si="40"/>
        <v>141</v>
      </c>
      <c r="C171" s="36" t="s">
        <v>548</v>
      </c>
      <c r="D171" s="36">
        <v>6</v>
      </c>
      <c r="E171" s="10" t="s">
        <v>473</v>
      </c>
      <c r="F171" s="41">
        <v>3500</v>
      </c>
      <c r="G171" s="153">
        <f t="shared" si="47"/>
        <v>21000</v>
      </c>
      <c r="H171" s="164">
        <v>1</v>
      </c>
      <c r="I171" s="38">
        <f t="shared" si="42"/>
        <v>3500</v>
      </c>
      <c r="J171" s="185"/>
      <c r="K171" s="36"/>
      <c r="L171" s="36"/>
      <c r="M171" s="66"/>
      <c r="N171" s="167">
        <v>1</v>
      </c>
      <c r="O171" s="38">
        <f t="shared" si="43"/>
        <v>3500</v>
      </c>
      <c r="P171" s="36"/>
      <c r="Q171" s="38"/>
      <c r="R171" s="36"/>
      <c r="S171" s="11"/>
      <c r="T171" s="167">
        <v>2</v>
      </c>
      <c r="U171" s="38">
        <f t="shared" si="44"/>
        <v>7000</v>
      </c>
      <c r="V171" s="36"/>
      <c r="W171" s="36"/>
      <c r="X171" s="36"/>
      <c r="Y171" s="41"/>
      <c r="Z171" s="171">
        <f t="shared" si="45"/>
        <v>2</v>
      </c>
      <c r="AA171" s="38">
        <f t="shared" si="46"/>
        <v>7000</v>
      </c>
      <c r="AB171" s="36"/>
      <c r="AC171" s="36"/>
      <c r="AD171" s="36"/>
      <c r="AE171" s="11"/>
      <c r="AF171" s="61"/>
    </row>
    <row r="172" spans="1:33" ht="13.5" customHeight="1" x14ac:dyDescent="0.25">
      <c r="A172" s="54"/>
      <c r="B172" s="36">
        <f t="shared" si="40"/>
        <v>142</v>
      </c>
      <c r="C172" s="36" t="s">
        <v>549</v>
      </c>
      <c r="D172" s="36">
        <v>14</v>
      </c>
      <c r="E172" s="10" t="s">
        <v>507</v>
      </c>
      <c r="F172" s="41">
        <v>22</v>
      </c>
      <c r="G172" s="153">
        <f t="shared" si="47"/>
        <v>308</v>
      </c>
      <c r="H172" s="164">
        <v>1</v>
      </c>
      <c r="I172" s="38">
        <f t="shared" si="42"/>
        <v>22</v>
      </c>
      <c r="J172" s="185"/>
      <c r="K172" s="36"/>
      <c r="L172" s="36"/>
      <c r="M172" s="66"/>
      <c r="N172" s="167">
        <v>3</v>
      </c>
      <c r="O172" s="38">
        <f t="shared" si="43"/>
        <v>66</v>
      </c>
      <c r="P172" s="36"/>
      <c r="Q172" s="38"/>
      <c r="R172" s="36"/>
      <c r="S172" s="11"/>
      <c r="T172" s="167">
        <v>4</v>
      </c>
      <c r="U172" s="38">
        <f t="shared" si="44"/>
        <v>88</v>
      </c>
      <c r="V172" s="36"/>
      <c r="W172" s="36"/>
      <c r="X172" s="36"/>
      <c r="Y172" s="41"/>
      <c r="Z172" s="171">
        <f t="shared" si="45"/>
        <v>6</v>
      </c>
      <c r="AA172" s="38">
        <f t="shared" si="46"/>
        <v>132</v>
      </c>
      <c r="AB172" s="36"/>
      <c r="AC172" s="36"/>
      <c r="AD172" s="36"/>
      <c r="AE172" s="11"/>
      <c r="AF172" s="61"/>
    </row>
    <row r="173" spans="1:33" ht="13.5" customHeight="1" x14ac:dyDescent="0.25">
      <c r="A173" s="54"/>
      <c r="B173" s="36">
        <f t="shared" ref="B173:B175" si="48">+B172+1</f>
        <v>143</v>
      </c>
      <c r="C173" s="36" t="s">
        <v>550</v>
      </c>
      <c r="D173" s="36">
        <v>4</v>
      </c>
      <c r="E173" s="10" t="s">
        <v>473</v>
      </c>
      <c r="F173" s="41">
        <v>8250</v>
      </c>
      <c r="G173" s="153">
        <f t="shared" si="47"/>
        <v>33000</v>
      </c>
      <c r="H173" s="164">
        <v>1</v>
      </c>
      <c r="I173" s="38">
        <f t="shared" si="42"/>
        <v>8250</v>
      </c>
      <c r="J173" s="185"/>
      <c r="K173" s="36"/>
      <c r="L173" s="36"/>
      <c r="M173" s="66"/>
      <c r="N173" s="167">
        <v>1</v>
      </c>
      <c r="O173" s="38">
        <f t="shared" si="43"/>
        <v>8250</v>
      </c>
      <c r="P173" s="36"/>
      <c r="Q173" s="38"/>
      <c r="R173" s="36"/>
      <c r="S173" s="11"/>
      <c r="T173" s="167">
        <v>2</v>
      </c>
      <c r="U173" s="38">
        <f t="shared" si="44"/>
        <v>16500</v>
      </c>
      <c r="V173" s="36"/>
      <c r="W173" s="36"/>
      <c r="X173" s="36"/>
      <c r="Y173" s="41"/>
      <c r="Z173" s="171">
        <f t="shared" si="45"/>
        <v>0</v>
      </c>
      <c r="AA173" s="38">
        <f t="shared" si="46"/>
        <v>0</v>
      </c>
      <c r="AB173" s="36"/>
      <c r="AC173" s="36"/>
      <c r="AD173" s="36"/>
      <c r="AE173" s="11"/>
      <c r="AF173" s="61"/>
    </row>
    <row r="174" spans="1:33" ht="13.5" customHeight="1" x14ac:dyDescent="0.25">
      <c r="A174" s="54"/>
      <c r="B174" s="36">
        <f t="shared" si="48"/>
        <v>144</v>
      </c>
      <c r="C174" s="36" t="s">
        <v>551</v>
      </c>
      <c r="D174" s="36">
        <v>2</v>
      </c>
      <c r="E174" s="10" t="s">
        <v>473</v>
      </c>
      <c r="F174" s="41">
        <v>2750</v>
      </c>
      <c r="G174" s="153">
        <f t="shared" si="47"/>
        <v>5500</v>
      </c>
      <c r="H174" s="164">
        <v>1</v>
      </c>
      <c r="I174" s="38">
        <f t="shared" si="42"/>
        <v>2750</v>
      </c>
      <c r="J174" s="185"/>
      <c r="K174" s="36"/>
      <c r="L174" s="36"/>
      <c r="M174" s="66"/>
      <c r="N174" s="167">
        <v>1</v>
      </c>
      <c r="O174" s="38">
        <f t="shared" si="43"/>
        <v>2750</v>
      </c>
      <c r="P174" s="36"/>
      <c r="Q174" s="38"/>
      <c r="R174" s="36"/>
      <c r="S174" s="11"/>
      <c r="T174" s="167">
        <v>0</v>
      </c>
      <c r="U174" s="38">
        <f t="shared" si="44"/>
        <v>0</v>
      </c>
      <c r="V174" s="36"/>
      <c r="W174" s="36"/>
      <c r="X174" s="36"/>
      <c r="Y174" s="41"/>
      <c r="Z174" s="171">
        <f t="shared" si="45"/>
        <v>0</v>
      </c>
      <c r="AA174" s="38">
        <f t="shared" si="46"/>
        <v>0</v>
      </c>
      <c r="AB174" s="36"/>
      <c r="AC174" s="36"/>
      <c r="AD174" s="36"/>
      <c r="AE174" s="11"/>
      <c r="AF174" s="61"/>
    </row>
    <row r="175" spans="1:33" ht="13.5" customHeight="1" x14ac:dyDescent="0.25">
      <c r="A175" s="54"/>
      <c r="B175" s="36">
        <f t="shared" si="48"/>
        <v>145</v>
      </c>
      <c r="C175" s="36" t="s">
        <v>552</v>
      </c>
      <c r="D175" s="36">
        <v>6</v>
      </c>
      <c r="E175" s="10" t="s">
        <v>473</v>
      </c>
      <c r="F175" s="41">
        <v>7150</v>
      </c>
      <c r="G175" s="153">
        <f t="shared" si="47"/>
        <v>42900</v>
      </c>
      <c r="H175" s="164">
        <v>1</v>
      </c>
      <c r="I175" s="38">
        <f t="shared" si="42"/>
        <v>7150</v>
      </c>
      <c r="J175" s="185"/>
      <c r="K175" s="36"/>
      <c r="L175" s="36"/>
      <c r="M175" s="66"/>
      <c r="N175" s="167">
        <v>2</v>
      </c>
      <c r="O175" s="38">
        <f t="shared" si="43"/>
        <v>14300</v>
      </c>
      <c r="P175" s="36"/>
      <c r="Q175" s="38"/>
      <c r="R175" s="36"/>
      <c r="S175" s="11"/>
      <c r="T175" s="167">
        <v>1</v>
      </c>
      <c r="U175" s="38">
        <f t="shared" si="44"/>
        <v>7150</v>
      </c>
      <c r="V175" s="36"/>
      <c r="W175" s="36"/>
      <c r="X175" s="36"/>
      <c r="Y175" s="41"/>
      <c r="Z175" s="171">
        <f t="shared" si="45"/>
        <v>2</v>
      </c>
      <c r="AA175" s="38">
        <f t="shared" si="46"/>
        <v>14300</v>
      </c>
      <c r="AB175" s="36"/>
      <c r="AC175" s="36"/>
      <c r="AD175" s="36"/>
      <c r="AE175" s="11"/>
      <c r="AF175" s="61"/>
    </row>
    <row r="176" spans="1:33" s="34" customFormat="1" ht="13.5" customHeight="1" x14ac:dyDescent="0.25">
      <c r="A176" s="630" t="s">
        <v>684</v>
      </c>
      <c r="B176" s="631"/>
      <c r="C176" s="632"/>
      <c r="D176" s="354"/>
      <c r="E176" s="355"/>
      <c r="F176" s="356"/>
      <c r="G176" s="356">
        <f>SUM(G125:G175)</f>
        <v>4830962</v>
      </c>
      <c r="H176" s="357"/>
      <c r="I176" s="356">
        <f>SUM(I125:I175)</f>
        <v>1171536</v>
      </c>
      <c r="J176" s="359"/>
      <c r="K176" s="358"/>
      <c r="L176" s="354"/>
      <c r="M176" s="360"/>
      <c r="N176" s="357"/>
      <c r="O176" s="356">
        <f>SUM(O125:O175)</f>
        <v>1125076</v>
      </c>
      <c r="P176" s="359"/>
      <c r="Q176" s="358"/>
      <c r="R176" s="354"/>
      <c r="S176" s="360"/>
      <c r="T176" s="357">
        <v>1</v>
      </c>
      <c r="U176" s="356">
        <f>SUM(U125:U175)</f>
        <v>1310775</v>
      </c>
      <c r="V176" s="359"/>
      <c r="W176" s="358"/>
      <c r="X176" s="354"/>
      <c r="Y176" s="360"/>
      <c r="Z176" s="357">
        <v>1</v>
      </c>
      <c r="AA176" s="356">
        <f>SUM(AA125:AA175)</f>
        <v>1223575</v>
      </c>
      <c r="AB176" s="359"/>
      <c r="AC176" s="358"/>
      <c r="AD176" s="354"/>
      <c r="AE176" s="360"/>
      <c r="AF176" s="361">
        <f>SUM(AF69:AF133)</f>
        <v>3743220</v>
      </c>
      <c r="AG176" s="362">
        <f>+I176+O176+U176+AA176</f>
        <v>4830962</v>
      </c>
    </row>
    <row r="177" spans="1:32" ht="15.75" x14ac:dyDescent="0.25">
      <c r="A177" s="585" t="s">
        <v>681</v>
      </c>
      <c r="B177" s="585"/>
      <c r="C177" s="585"/>
      <c r="D177" s="585"/>
      <c r="E177" s="585"/>
      <c r="F177" s="585"/>
      <c r="G177" s="585"/>
      <c r="H177" s="585"/>
      <c r="I177" s="585"/>
      <c r="J177" s="585"/>
      <c r="K177" s="585"/>
      <c r="L177" s="585"/>
      <c r="M177" s="585"/>
      <c r="N177" s="585"/>
      <c r="O177" s="585"/>
      <c r="P177" s="585"/>
      <c r="Q177" s="585"/>
      <c r="R177" s="585"/>
      <c r="S177" s="585"/>
      <c r="T177" s="585"/>
      <c r="U177" s="585"/>
      <c r="V177" s="585"/>
      <c r="W177" s="585"/>
      <c r="X177" s="585"/>
      <c r="Y177" s="585"/>
      <c r="Z177" s="585"/>
      <c r="AA177" s="585"/>
      <c r="AB177" s="585"/>
      <c r="AC177" s="585"/>
      <c r="AD177" s="585"/>
      <c r="AE177" s="585"/>
      <c r="AF177" s="61"/>
    </row>
    <row r="178" spans="1:32" x14ac:dyDescent="0.25">
      <c r="A178" s="633" t="s">
        <v>1</v>
      </c>
      <c r="B178" s="633"/>
      <c r="C178" s="633"/>
      <c r="D178" s="633"/>
      <c r="E178" s="633"/>
      <c r="F178" s="633"/>
      <c r="G178" s="633"/>
      <c r="H178" s="633"/>
      <c r="I178" s="633"/>
      <c r="J178" s="633"/>
      <c r="K178" s="633"/>
      <c r="L178" s="633"/>
      <c r="M178" s="633"/>
      <c r="N178" s="633"/>
      <c r="O178" s="633"/>
      <c r="P178" s="633"/>
      <c r="Q178" s="633"/>
      <c r="R178" s="633"/>
      <c r="S178" s="633"/>
      <c r="T178" s="633"/>
      <c r="U178" s="633"/>
      <c r="V178" s="633"/>
      <c r="W178" s="633"/>
      <c r="X178" s="633"/>
      <c r="Y178" s="633"/>
      <c r="Z178" s="633"/>
      <c r="AA178" s="633"/>
      <c r="AB178" s="633"/>
      <c r="AC178" s="633"/>
      <c r="AD178" s="633"/>
      <c r="AE178" s="633"/>
      <c r="AF178" s="61"/>
    </row>
    <row r="179" spans="1:32" x14ac:dyDescent="0.25">
      <c r="A179" s="634" t="s">
        <v>2</v>
      </c>
      <c r="B179" s="634"/>
      <c r="C179" s="634"/>
      <c r="D179" s="634"/>
      <c r="E179" s="634"/>
      <c r="F179" s="634"/>
      <c r="G179" s="634"/>
      <c r="H179" s="634"/>
      <c r="I179" s="634"/>
      <c r="J179" s="634"/>
      <c r="K179" s="634"/>
      <c r="L179" s="634"/>
      <c r="M179" s="634"/>
      <c r="N179" s="634"/>
      <c r="O179" s="634"/>
      <c r="P179" s="634"/>
      <c r="Q179" s="634"/>
      <c r="R179" s="634"/>
      <c r="S179" s="634"/>
      <c r="T179" s="634"/>
      <c r="U179" s="634"/>
      <c r="V179" s="634"/>
      <c r="W179" s="634"/>
      <c r="X179" s="634"/>
      <c r="Y179" s="634"/>
      <c r="Z179" s="634"/>
      <c r="AA179" s="634"/>
      <c r="AB179" s="634"/>
      <c r="AC179" s="634"/>
      <c r="AD179" s="634"/>
      <c r="AE179" s="634"/>
      <c r="AF179" s="61"/>
    </row>
    <row r="180" spans="1:32" x14ac:dyDescent="0.25">
      <c r="A180" s="51" t="s">
        <v>22</v>
      </c>
      <c r="G180" s="48"/>
      <c r="H180" s="162"/>
      <c r="J180" s="200"/>
      <c r="N180" s="166"/>
      <c r="Z180" s="168"/>
      <c r="AF180" s="61"/>
    </row>
    <row r="181" spans="1:32" x14ac:dyDescent="0.25">
      <c r="A181" s="593" t="s">
        <v>4</v>
      </c>
      <c r="B181" s="594"/>
      <c r="C181" s="594"/>
      <c r="D181" s="594" t="s">
        <v>5</v>
      </c>
      <c r="E181" s="599" t="s">
        <v>106</v>
      </c>
      <c r="F181" s="676" t="s">
        <v>359</v>
      </c>
      <c r="G181" s="554" t="s">
        <v>6</v>
      </c>
      <c r="H181" s="594" t="s">
        <v>21</v>
      </c>
      <c r="I181" s="594"/>
      <c r="J181" s="594"/>
      <c r="K181" s="594"/>
      <c r="L181" s="594"/>
      <c r="M181" s="594"/>
      <c r="N181" s="594"/>
      <c r="O181" s="594"/>
      <c r="P181" s="594"/>
      <c r="Q181" s="594"/>
      <c r="R181" s="594"/>
      <c r="S181" s="594"/>
      <c r="T181" s="594"/>
      <c r="U181" s="594"/>
      <c r="V181" s="594"/>
      <c r="W181" s="594"/>
      <c r="X181" s="594"/>
      <c r="Y181" s="594"/>
      <c r="Z181" s="594"/>
      <c r="AA181" s="594"/>
      <c r="AB181" s="594"/>
      <c r="AC181" s="594"/>
      <c r="AD181" s="594"/>
      <c r="AE181" s="598"/>
      <c r="AF181" s="61"/>
    </row>
    <row r="182" spans="1:32" x14ac:dyDescent="0.25">
      <c r="A182" s="591"/>
      <c r="B182" s="589"/>
      <c r="C182" s="589"/>
      <c r="D182" s="589"/>
      <c r="E182" s="600"/>
      <c r="F182" s="677"/>
      <c r="G182" s="557"/>
      <c r="H182" s="591" t="s">
        <v>9</v>
      </c>
      <c r="I182" s="589"/>
      <c r="J182" s="589" t="s">
        <v>10</v>
      </c>
      <c r="K182" s="589"/>
      <c r="L182" s="589" t="s">
        <v>11</v>
      </c>
      <c r="M182" s="592"/>
      <c r="N182" s="588" t="s">
        <v>12</v>
      </c>
      <c r="O182" s="589"/>
      <c r="P182" s="589" t="s">
        <v>13</v>
      </c>
      <c r="Q182" s="589"/>
      <c r="R182" s="589" t="s">
        <v>14</v>
      </c>
      <c r="S182" s="592"/>
      <c r="T182" s="588" t="s">
        <v>15</v>
      </c>
      <c r="U182" s="589"/>
      <c r="V182" s="589" t="s">
        <v>16</v>
      </c>
      <c r="W182" s="589"/>
      <c r="X182" s="589" t="s">
        <v>17</v>
      </c>
      <c r="Y182" s="590"/>
      <c r="Z182" s="591" t="s">
        <v>18</v>
      </c>
      <c r="AA182" s="589"/>
      <c r="AB182" s="589" t="s">
        <v>19</v>
      </c>
      <c r="AC182" s="589"/>
      <c r="AD182" s="589" t="s">
        <v>20</v>
      </c>
      <c r="AE182" s="592"/>
      <c r="AF182" s="61"/>
    </row>
    <row r="183" spans="1:32" x14ac:dyDescent="0.25">
      <c r="A183" s="591"/>
      <c r="B183" s="589"/>
      <c r="C183" s="589"/>
      <c r="D183" s="589"/>
      <c r="E183" s="638"/>
      <c r="F183" s="678"/>
      <c r="G183" s="557"/>
      <c r="H183" s="163" t="s">
        <v>7</v>
      </c>
      <c r="I183" s="35" t="s">
        <v>8</v>
      </c>
      <c r="J183" s="201" t="s">
        <v>7</v>
      </c>
      <c r="K183" s="406" t="s">
        <v>8</v>
      </c>
      <c r="L183" s="406" t="s">
        <v>7</v>
      </c>
      <c r="M183" s="407" t="s">
        <v>8</v>
      </c>
      <c r="N183" s="350" t="s">
        <v>7</v>
      </c>
      <c r="O183" s="70" t="s">
        <v>8</v>
      </c>
      <c r="P183" s="406" t="s">
        <v>7</v>
      </c>
      <c r="Q183" s="70" t="s">
        <v>8</v>
      </c>
      <c r="R183" s="406" t="s">
        <v>7</v>
      </c>
      <c r="S183" s="407" t="s">
        <v>8</v>
      </c>
      <c r="T183" s="408" t="s">
        <v>7</v>
      </c>
      <c r="U183" s="70" t="s">
        <v>8</v>
      </c>
      <c r="V183" s="406" t="s">
        <v>7</v>
      </c>
      <c r="W183" s="406" t="s">
        <v>8</v>
      </c>
      <c r="X183" s="406" t="s">
        <v>7</v>
      </c>
      <c r="Y183" s="409" t="s">
        <v>8</v>
      </c>
      <c r="Z183" s="173" t="s">
        <v>7</v>
      </c>
      <c r="AA183" s="70" t="s">
        <v>8</v>
      </c>
      <c r="AB183" s="406" t="s">
        <v>7</v>
      </c>
      <c r="AC183" s="406" t="s">
        <v>8</v>
      </c>
      <c r="AD183" s="406" t="s">
        <v>7</v>
      </c>
      <c r="AE183" s="407" t="s">
        <v>8</v>
      </c>
      <c r="AF183" s="61"/>
    </row>
    <row r="184" spans="1:32" x14ac:dyDescent="0.25">
      <c r="A184" s="539" t="s">
        <v>682</v>
      </c>
      <c r="B184" s="682"/>
      <c r="C184" s="588"/>
      <c r="D184" s="406"/>
      <c r="E184" s="352"/>
      <c r="F184" s="353"/>
      <c r="G184" s="405">
        <f>+G176</f>
        <v>4830962</v>
      </c>
      <c r="H184" s="163"/>
      <c r="I184" s="35">
        <f>+I176</f>
        <v>1171536</v>
      </c>
      <c r="J184" s="201"/>
      <c r="K184" s="406"/>
      <c r="L184" s="406"/>
      <c r="M184" s="407"/>
      <c r="N184" s="350"/>
      <c r="O184" s="70">
        <f>+O176</f>
        <v>1125076</v>
      </c>
      <c r="P184" s="406"/>
      <c r="Q184" s="70"/>
      <c r="R184" s="406"/>
      <c r="S184" s="407"/>
      <c r="T184" s="408"/>
      <c r="U184" s="70">
        <f>+U176</f>
        <v>1310775</v>
      </c>
      <c r="V184" s="406"/>
      <c r="W184" s="406"/>
      <c r="X184" s="406"/>
      <c r="Y184" s="409"/>
      <c r="Z184" s="173"/>
      <c r="AA184" s="70">
        <f>+AA176</f>
        <v>1223575</v>
      </c>
      <c r="AB184" s="406"/>
      <c r="AC184" s="406"/>
      <c r="AD184" s="406"/>
      <c r="AE184" s="407"/>
      <c r="AF184" s="61">
        <f>+AF176</f>
        <v>3743220</v>
      </c>
    </row>
    <row r="185" spans="1:32" x14ac:dyDescent="0.25">
      <c r="A185" s="54"/>
      <c r="B185" s="36">
        <f>+B175+1</f>
        <v>146</v>
      </c>
      <c r="C185" s="36" t="s">
        <v>553</v>
      </c>
      <c r="D185" s="36">
        <v>5</v>
      </c>
      <c r="E185" s="10" t="s">
        <v>458</v>
      </c>
      <c r="F185" s="41">
        <v>5500</v>
      </c>
      <c r="G185" s="153">
        <f t="shared" ref="G185:G207" si="49">+D185*F185</f>
        <v>27500</v>
      </c>
      <c r="H185" s="164">
        <v>1</v>
      </c>
      <c r="I185" s="38">
        <f t="shared" ref="I185:I203" si="50">+H185*F185</f>
        <v>5500</v>
      </c>
      <c r="J185" s="185"/>
      <c r="K185" s="36"/>
      <c r="L185" s="36"/>
      <c r="M185" s="66"/>
      <c r="N185" s="167">
        <v>1</v>
      </c>
      <c r="O185" s="38">
        <f t="shared" ref="O185:O203" si="51">+N185*F185</f>
        <v>5500</v>
      </c>
      <c r="P185" s="36"/>
      <c r="Q185" s="38"/>
      <c r="R185" s="36"/>
      <c r="S185" s="11"/>
      <c r="T185" s="167">
        <v>1</v>
      </c>
      <c r="U185" s="38">
        <f t="shared" ref="U185:U203" si="52">+T185*F185</f>
        <v>5500</v>
      </c>
      <c r="V185" s="36"/>
      <c r="W185" s="36"/>
      <c r="X185" s="36"/>
      <c r="Y185" s="41"/>
      <c r="Z185" s="171">
        <f t="shared" ref="Z185:Z203" si="53">+D185-H185-N185-T185</f>
        <v>2</v>
      </c>
      <c r="AA185" s="38">
        <f t="shared" ref="AA185:AA203" si="54">+G185-I185-O185-U185</f>
        <v>11000</v>
      </c>
      <c r="AB185" s="36"/>
      <c r="AC185" s="36"/>
      <c r="AD185" s="36"/>
      <c r="AE185" s="11"/>
      <c r="AF185" s="61">
        <f t="shared" ref="AF185:AF203" si="55">+I185+O185+U185+AA185</f>
        <v>27500</v>
      </c>
    </row>
    <row r="186" spans="1:32" x14ac:dyDescent="0.25">
      <c r="A186" s="54"/>
      <c r="B186" s="36">
        <f t="shared" ref="B186:B207" si="56">+B185+1</f>
        <v>147</v>
      </c>
      <c r="C186" s="36" t="s">
        <v>554</v>
      </c>
      <c r="D186" s="36">
        <v>4</v>
      </c>
      <c r="E186" s="10" t="s">
        <v>458</v>
      </c>
      <c r="F186" s="41">
        <v>7500</v>
      </c>
      <c r="G186" s="153">
        <f t="shared" si="49"/>
        <v>30000</v>
      </c>
      <c r="H186" s="164">
        <v>1</v>
      </c>
      <c r="I186" s="38">
        <f t="shared" si="50"/>
        <v>7500</v>
      </c>
      <c r="J186" s="185"/>
      <c r="K186" s="36"/>
      <c r="L186" s="36"/>
      <c r="M186" s="66"/>
      <c r="N186" s="167">
        <v>1</v>
      </c>
      <c r="O186" s="38">
        <f t="shared" si="51"/>
        <v>7500</v>
      </c>
      <c r="P186" s="36"/>
      <c r="Q186" s="38"/>
      <c r="R186" s="36"/>
      <c r="S186" s="11"/>
      <c r="T186" s="167">
        <v>1</v>
      </c>
      <c r="U186" s="38">
        <f t="shared" si="52"/>
        <v>7500</v>
      </c>
      <c r="V186" s="36"/>
      <c r="W186" s="36"/>
      <c r="X186" s="36"/>
      <c r="Y186" s="41"/>
      <c r="Z186" s="171">
        <f t="shared" si="53"/>
        <v>1</v>
      </c>
      <c r="AA186" s="38">
        <f t="shared" si="54"/>
        <v>7500</v>
      </c>
      <c r="AB186" s="36"/>
      <c r="AC186" s="36"/>
      <c r="AD186" s="36"/>
      <c r="AE186" s="11"/>
      <c r="AF186" s="61">
        <f t="shared" si="55"/>
        <v>30000</v>
      </c>
    </row>
    <row r="187" spans="1:32" x14ac:dyDescent="0.25">
      <c r="A187" s="52"/>
      <c r="B187" s="36">
        <f t="shared" si="56"/>
        <v>148</v>
      </c>
      <c r="C187" s="36" t="s">
        <v>555</v>
      </c>
      <c r="D187" s="36">
        <v>2</v>
      </c>
      <c r="E187" s="10" t="s">
        <v>507</v>
      </c>
      <c r="F187" s="41">
        <v>15000</v>
      </c>
      <c r="G187" s="153">
        <f t="shared" si="49"/>
        <v>30000</v>
      </c>
      <c r="H187" s="164">
        <v>1</v>
      </c>
      <c r="I187" s="38">
        <f t="shared" si="50"/>
        <v>15000</v>
      </c>
      <c r="J187" s="185"/>
      <c r="K187" s="36"/>
      <c r="L187" s="36"/>
      <c r="M187" s="66"/>
      <c r="N187" s="167">
        <v>1</v>
      </c>
      <c r="O187" s="38">
        <f t="shared" si="51"/>
        <v>15000</v>
      </c>
      <c r="P187" s="36"/>
      <c r="Q187" s="38"/>
      <c r="R187" s="36"/>
      <c r="S187" s="11"/>
      <c r="T187" s="167">
        <v>0</v>
      </c>
      <c r="U187" s="38">
        <f t="shared" si="52"/>
        <v>0</v>
      </c>
      <c r="V187" s="36"/>
      <c r="W187" s="36"/>
      <c r="X187" s="36"/>
      <c r="Y187" s="41"/>
      <c r="Z187" s="171">
        <f t="shared" si="53"/>
        <v>0</v>
      </c>
      <c r="AA187" s="38">
        <f t="shared" si="54"/>
        <v>0</v>
      </c>
      <c r="AB187" s="36"/>
      <c r="AC187" s="36"/>
      <c r="AD187" s="36"/>
      <c r="AE187" s="11"/>
      <c r="AF187" s="61">
        <f t="shared" si="55"/>
        <v>30000</v>
      </c>
    </row>
    <row r="188" spans="1:32" x14ac:dyDescent="0.25">
      <c r="A188" s="52"/>
      <c r="B188" s="36">
        <f t="shared" si="56"/>
        <v>149</v>
      </c>
      <c r="C188" s="36" t="s">
        <v>503</v>
      </c>
      <c r="D188" s="36">
        <v>2</v>
      </c>
      <c r="E188" s="10" t="s">
        <v>458</v>
      </c>
      <c r="F188" s="41">
        <v>18000</v>
      </c>
      <c r="G188" s="153">
        <f t="shared" si="49"/>
        <v>36000</v>
      </c>
      <c r="H188" s="164">
        <v>1</v>
      </c>
      <c r="I188" s="38">
        <f t="shared" si="50"/>
        <v>18000</v>
      </c>
      <c r="J188" s="185"/>
      <c r="K188" s="36"/>
      <c r="L188" s="36"/>
      <c r="M188" s="66"/>
      <c r="N188" s="167">
        <v>1</v>
      </c>
      <c r="O188" s="38">
        <f t="shared" si="51"/>
        <v>18000</v>
      </c>
      <c r="P188" s="36"/>
      <c r="Q188" s="38"/>
      <c r="R188" s="36"/>
      <c r="S188" s="11"/>
      <c r="T188" s="167">
        <v>0</v>
      </c>
      <c r="U188" s="38">
        <f t="shared" si="52"/>
        <v>0</v>
      </c>
      <c r="V188" s="36"/>
      <c r="W188" s="36"/>
      <c r="X188" s="36"/>
      <c r="Y188" s="41"/>
      <c r="Z188" s="171">
        <f t="shared" si="53"/>
        <v>0</v>
      </c>
      <c r="AA188" s="38">
        <f t="shared" si="54"/>
        <v>0</v>
      </c>
      <c r="AB188" s="36"/>
      <c r="AC188" s="36"/>
      <c r="AD188" s="36"/>
      <c r="AE188" s="11"/>
      <c r="AF188" s="61">
        <f t="shared" si="55"/>
        <v>36000</v>
      </c>
    </row>
    <row r="189" spans="1:32" x14ac:dyDescent="0.25">
      <c r="A189" s="52"/>
      <c r="B189" s="36">
        <f t="shared" si="56"/>
        <v>150</v>
      </c>
      <c r="C189" s="36" t="s">
        <v>556</v>
      </c>
      <c r="D189" s="36">
        <v>6</v>
      </c>
      <c r="E189" s="10" t="s">
        <v>458</v>
      </c>
      <c r="F189" s="41">
        <v>8250</v>
      </c>
      <c r="G189" s="153">
        <f t="shared" si="49"/>
        <v>49500</v>
      </c>
      <c r="H189" s="164">
        <v>1</v>
      </c>
      <c r="I189" s="38">
        <f t="shared" si="50"/>
        <v>8250</v>
      </c>
      <c r="J189" s="185"/>
      <c r="K189" s="36"/>
      <c r="L189" s="36"/>
      <c r="M189" s="66"/>
      <c r="N189" s="167">
        <v>1</v>
      </c>
      <c r="O189" s="38">
        <f t="shared" si="51"/>
        <v>8250</v>
      </c>
      <c r="P189" s="36"/>
      <c r="Q189" s="38"/>
      <c r="R189" s="36"/>
      <c r="S189" s="11"/>
      <c r="T189" s="167">
        <v>2</v>
      </c>
      <c r="U189" s="38">
        <f t="shared" si="52"/>
        <v>16500</v>
      </c>
      <c r="V189" s="36"/>
      <c r="W189" s="36"/>
      <c r="X189" s="36"/>
      <c r="Y189" s="41"/>
      <c r="Z189" s="171">
        <f t="shared" si="53"/>
        <v>2</v>
      </c>
      <c r="AA189" s="38">
        <f t="shared" si="54"/>
        <v>16500</v>
      </c>
      <c r="AB189" s="36"/>
      <c r="AC189" s="36"/>
      <c r="AD189" s="36"/>
      <c r="AE189" s="11"/>
      <c r="AF189" s="61">
        <f t="shared" si="55"/>
        <v>49500</v>
      </c>
    </row>
    <row r="190" spans="1:32" x14ac:dyDescent="0.25">
      <c r="A190" s="52"/>
      <c r="B190" s="36">
        <f t="shared" si="56"/>
        <v>151</v>
      </c>
      <c r="C190" s="36" t="s">
        <v>585</v>
      </c>
      <c r="D190" s="36">
        <v>24</v>
      </c>
      <c r="E190" s="10" t="s">
        <v>458</v>
      </c>
      <c r="F190" s="41">
        <v>54</v>
      </c>
      <c r="G190" s="153">
        <f t="shared" si="49"/>
        <v>1296</v>
      </c>
      <c r="H190" s="164">
        <v>2</v>
      </c>
      <c r="I190" s="38">
        <f t="shared" si="50"/>
        <v>108</v>
      </c>
      <c r="J190" s="185"/>
      <c r="K190" s="36"/>
      <c r="L190" s="36"/>
      <c r="M190" s="66"/>
      <c r="N190" s="167">
        <v>10</v>
      </c>
      <c r="O190" s="38">
        <f t="shared" si="51"/>
        <v>540</v>
      </c>
      <c r="P190" s="36"/>
      <c r="Q190" s="38"/>
      <c r="R190" s="36"/>
      <c r="S190" s="11"/>
      <c r="T190" s="167">
        <v>2</v>
      </c>
      <c r="U190" s="38">
        <f t="shared" si="52"/>
        <v>108</v>
      </c>
      <c r="V190" s="36"/>
      <c r="W190" s="36"/>
      <c r="X190" s="36"/>
      <c r="Y190" s="41"/>
      <c r="Z190" s="171">
        <f t="shared" si="53"/>
        <v>10</v>
      </c>
      <c r="AA190" s="38">
        <f t="shared" si="54"/>
        <v>540</v>
      </c>
      <c r="AB190" s="36"/>
      <c r="AC190" s="36"/>
      <c r="AD190" s="36"/>
      <c r="AE190" s="11"/>
      <c r="AF190" s="61">
        <f t="shared" si="55"/>
        <v>1296</v>
      </c>
    </row>
    <row r="191" spans="1:32" x14ac:dyDescent="0.25">
      <c r="A191" s="52"/>
      <c r="B191" s="36">
        <f t="shared" si="56"/>
        <v>152</v>
      </c>
      <c r="C191" s="36" t="s">
        <v>557</v>
      </c>
      <c r="D191" s="36">
        <v>10</v>
      </c>
      <c r="E191" s="10" t="s">
        <v>458</v>
      </c>
      <c r="F191" s="41">
        <v>9350</v>
      </c>
      <c r="G191" s="153">
        <f t="shared" si="49"/>
        <v>93500</v>
      </c>
      <c r="H191" s="164">
        <v>3</v>
      </c>
      <c r="I191" s="38">
        <f t="shared" si="50"/>
        <v>28050</v>
      </c>
      <c r="J191" s="185"/>
      <c r="K191" s="36"/>
      <c r="L191" s="36"/>
      <c r="M191" s="66"/>
      <c r="N191" s="167">
        <v>1</v>
      </c>
      <c r="O191" s="38">
        <f t="shared" si="51"/>
        <v>9350</v>
      </c>
      <c r="P191" s="36"/>
      <c r="Q191" s="38"/>
      <c r="R191" s="36"/>
      <c r="S191" s="11"/>
      <c r="T191" s="167">
        <v>1</v>
      </c>
      <c r="U191" s="38">
        <f t="shared" si="52"/>
        <v>9350</v>
      </c>
      <c r="V191" s="36"/>
      <c r="W191" s="36"/>
      <c r="X191" s="36"/>
      <c r="Y191" s="41"/>
      <c r="Z191" s="171">
        <f t="shared" si="53"/>
        <v>5</v>
      </c>
      <c r="AA191" s="38">
        <f t="shared" si="54"/>
        <v>46750</v>
      </c>
      <c r="AB191" s="36"/>
      <c r="AC191" s="36"/>
      <c r="AD191" s="36"/>
      <c r="AE191" s="11"/>
      <c r="AF191" s="61">
        <f t="shared" si="55"/>
        <v>93500</v>
      </c>
    </row>
    <row r="192" spans="1:32" x14ac:dyDescent="0.25">
      <c r="A192" s="52"/>
      <c r="B192" s="36">
        <f t="shared" si="56"/>
        <v>153</v>
      </c>
      <c r="C192" s="36" t="s">
        <v>558</v>
      </c>
      <c r="D192" s="36">
        <v>4</v>
      </c>
      <c r="E192" s="10" t="s">
        <v>473</v>
      </c>
      <c r="F192" s="41">
        <v>13200</v>
      </c>
      <c r="G192" s="153">
        <f t="shared" si="49"/>
        <v>52800</v>
      </c>
      <c r="H192" s="164">
        <v>1</v>
      </c>
      <c r="I192" s="38">
        <f t="shared" si="50"/>
        <v>13200</v>
      </c>
      <c r="J192" s="185"/>
      <c r="K192" s="36"/>
      <c r="L192" s="36"/>
      <c r="M192" s="66"/>
      <c r="N192" s="167">
        <v>1</v>
      </c>
      <c r="O192" s="38">
        <f t="shared" si="51"/>
        <v>13200</v>
      </c>
      <c r="P192" s="36"/>
      <c r="Q192" s="38"/>
      <c r="R192" s="36"/>
      <c r="S192" s="11"/>
      <c r="T192" s="167">
        <v>1</v>
      </c>
      <c r="U192" s="38">
        <f t="shared" si="52"/>
        <v>13200</v>
      </c>
      <c r="V192" s="36"/>
      <c r="W192" s="36"/>
      <c r="X192" s="36"/>
      <c r="Y192" s="41"/>
      <c r="Z192" s="171">
        <f t="shared" si="53"/>
        <v>1</v>
      </c>
      <c r="AA192" s="38">
        <f t="shared" si="54"/>
        <v>13200</v>
      </c>
      <c r="AB192" s="36"/>
      <c r="AC192" s="36"/>
      <c r="AD192" s="36"/>
      <c r="AE192" s="11"/>
      <c r="AF192" s="61">
        <f t="shared" si="55"/>
        <v>52800</v>
      </c>
    </row>
    <row r="193" spans="1:32" x14ac:dyDescent="0.25">
      <c r="A193" s="52"/>
      <c r="B193" s="36">
        <f t="shared" si="56"/>
        <v>154</v>
      </c>
      <c r="C193" s="36" t="s">
        <v>577</v>
      </c>
      <c r="D193" s="36">
        <v>2</v>
      </c>
      <c r="E193" s="10" t="s">
        <v>458</v>
      </c>
      <c r="F193" s="41">
        <f>18000+29</f>
        <v>18029</v>
      </c>
      <c r="G193" s="153">
        <f t="shared" si="49"/>
        <v>36058</v>
      </c>
      <c r="H193" s="164">
        <v>1</v>
      </c>
      <c r="I193" s="38">
        <f t="shared" si="50"/>
        <v>18029</v>
      </c>
      <c r="J193" s="185"/>
      <c r="K193" s="36"/>
      <c r="L193" s="36"/>
      <c r="M193" s="66"/>
      <c r="N193" s="167">
        <v>1</v>
      </c>
      <c r="O193" s="38">
        <f t="shared" si="51"/>
        <v>18029</v>
      </c>
      <c r="P193" s="36"/>
      <c r="Q193" s="38"/>
      <c r="R193" s="36"/>
      <c r="S193" s="11"/>
      <c r="T193" s="167">
        <v>0</v>
      </c>
      <c r="U193" s="38">
        <f t="shared" si="52"/>
        <v>0</v>
      </c>
      <c r="V193" s="36"/>
      <c r="W193" s="36"/>
      <c r="X193" s="36"/>
      <c r="Y193" s="41"/>
      <c r="Z193" s="171">
        <f t="shared" si="53"/>
        <v>0</v>
      </c>
      <c r="AA193" s="38">
        <f t="shared" si="54"/>
        <v>0</v>
      </c>
      <c r="AB193" s="36"/>
      <c r="AC193" s="36"/>
      <c r="AD193" s="36"/>
      <c r="AE193" s="11"/>
      <c r="AF193" s="61">
        <f t="shared" si="55"/>
        <v>36058</v>
      </c>
    </row>
    <row r="194" spans="1:32" x14ac:dyDescent="0.25">
      <c r="A194" s="52"/>
      <c r="B194" s="36">
        <f t="shared" si="56"/>
        <v>155</v>
      </c>
      <c r="C194" s="36" t="s">
        <v>632</v>
      </c>
      <c r="D194" s="36">
        <v>20</v>
      </c>
      <c r="E194" s="10" t="s">
        <v>458</v>
      </c>
      <c r="F194" s="41">
        <v>3600</v>
      </c>
      <c r="G194" s="153">
        <f t="shared" si="49"/>
        <v>72000</v>
      </c>
      <c r="H194" s="164">
        <v>4</v>
      </c>
      <c r="I194" s="38">
        <f t="shared" si="50"/>
        <v>14400</v>
      </c>
      <c r="J194" s="185"/>
      <c r="K194" s="36"/>
      <c r="L194" s="36"/>
      <c r="M194" s="66"/>
      <c r="N194" s="167">
        <v>2</v>
      </c>
      <c r="O194" s="38">
        <f t="shared" si="51"/>
        <v>7200</v>
      </c>
      <c r="P194" s="36"/>
      <c r="Q194" s="38"/>
      <c r="R194" s="36"/>
      <c r="S194" s="11"/>
      <c r="T194" s="167">
        <v>3</v>
      </c>
      <c r="U194" s="38">
        <f t="shared" si="52"/>
        <v>10800</v>
      </c>
      <c r="V194" s="36"/>
      <c r="W194" s="36"/>
      <c r="X194" s="36"/>
      <c r="Y194" s="41"/>
      <c r="Z194" s="171">
        <f t="shared" si="53"/>
        <v>11</v>
      </c>
      <c r="AA194" s="38">
        <f t="shared" si="54"/>
        <v>39600</v>
      </c>
      <c r="AB194" s="36"/>
      <c r="AC194" s="36"/>
      <c r="AD194" s="36"/>
      <c r="AE194" s="11"/>
      <c r="AF194" s="61">
        <f t="shared" si="55"/>
        <v>72000</v>
      </c>
    </row>
    <row r="195" spans="1:32" x14ac:dyDescent="0.25">
      <c r="A195" s="52"/>
      <c r="B195" s="36">
        <f t="shared" si="56"/>
        <v>156</v>
      </c>
      <c r="C195" s="36" t="s">
        <v>633</v>
      </c>
      <c r="D195" s="36">
        <v>20</v>
      </c>
      <c r="E195" s="10" t="s">
        <v>458</v>
      </c>
      <c r="F195" s="41">
        <v>3280</v>
      </c>
      <c r="G195" s="153">
        <f t="shared" si="49"/>
        <v>65600</v>
      </c>
      <c r="H195" s="164">
        <v>2</v>
      </c>
      <c r="I195" s="38">
        <f t="shared" si="50"/>
        <v>6560</v>
      </c>
      <c r="J195" s="185"/>
      <c r="K195" s="36"/>
      <c r="L195" s="36"/>
      <c r="M195" s="66"/>
      <c r="N195" s="167">
        <v>2</v>
      </c>
      <c r="O195" s="38">
        <f t="shared" si="51"/>
        <v>6560</v>
      </c>
      <c r="P195" s="36"/>
      <c r="Q195" s="38"/>
      <c r="R195" s="36"/>
      <c r="S195" s="11"/>
      <c r="T195" s="167">
        <v>10</v>
      </c>
      <c r="U195" s="38">
        <f t="shared" si="52"/>
        <v>32800</v>
      </c>
      <c r="V195" s="36"/>
      <c r="W195" s="36"/>
      <c r="X195" s="36"/>
      <c r="Y195" s="41"/>
      <c r="Z195" s="171">
        <f t="shared" si="53"/>
        <v>6</v>
      </c>
      <c r="AA195" s="38">
        <f t="shared" si="54"/>
        <v>19680</v>
      </c>
      <c r="AB195" s="36"/>
      <c r="AC195" s="36"/>
      <c r="AD195" s="36"/>
      <c r="AE195" s="11"/>
      <c r="AF195" s="61">
        <f t="shared" si="55"/>
        <v>65600</v>
      </c>
    </row>
    <row r="196" spans="1:32" x14ac:dyDescent="0.25">
      <c r="A196" s="52"/>
      <c r="B196" s="36">
        <f t="shared" si="56"/>
        <v>157</v>
      </c>
      <c r="C196" s="36" t="s">
        <v>578</v>
      </c>
      <c r="D196" s="36">
        <v>8</v>
      </c>
      <c r="E196" s="10" t="s">
        <v>458</v>
      </c>
      <c r="F196" s="41">
        <v>4900</v>
      </c>
      <c r="G196" s="153">
        <f t="shared" si="49"/>
        <v>39200</v>
      </c>
      <c r="H196" s="164">
        <v>4</v>
      </c>
      <c r="I196" s="38">
        <f t="shared" si="50"/>
        <v>19600</v>
      </c>
      <c r="J196" s="185"/>
      <c r="K196" s="36"/>
      <c r="L196" s="36"/>
      <c r="M196" s="66"/>
      <c r="N196" s="167">
        <v>2</v>
      </c>
      <c r="O196" s="38">
        <f t="shared" si="51"/>
        <v>9800</v>
      </c>
      <c r="P196" s="36"/>
      <c r="Q196" s="38"/>
      <c r="R196" s="36"/>
      <c r="S196" s="11"/>
      <c r="T196" s="167">
        <v>2</v>
      </c>
      <c r="U196" s="38">
        <f t="shared" si="52"/>
        <v>9800</v>
      </c>
      <c r="V196" s="36"/>
      <c r="W196" s="36"/>
      <c r="X196" s="36"/>
      <c r="Y196" s="41"/>
      <c r="Z196" s="171">
        <f t="shared" si="53"/>
        <v>0</v>
      </c>
      <c r="AA196" s="38">
        <f t="shared" si="54"/>
        <v>0</v>
      </c>
      <c r="AB196" s="36"/>
      <c r="AC196" s="36"/>
      <c r="AD196" s="36"/>
      <c r="AE196" s="11"/>
      <c r="AF196" s="61">
        <f t="shared" si="55"/>
        <v>39200</v>
      </c>
    </row>
    <row r="197" spans="1:32" x14ac:dyDescent="0.25">
      <c r="A197" s="52"/>
      <c r="B197" s="36">
        <f t="shared" si="56"/>
        <v>158</v>
      </c>
      <c r="C197" s="36" t="s">
        <v>584</v>
      </c>
      <c r="D197" s="36">
        <v>8</v>
      </c>
      <c r="E197" s="10" t="s">
        <v>458</v>
      </c>
      <c r="F197" s="41">
        <v>1350</v>
      </c>
      <c r="G197" s="153">
        <f t="shared" si="49"/>
        <v>10800</v>
      </c>
      <c r="H197" s="164">
        <v>1</v>
      </c>
      <c r="I197" s="38">
        <f t="shared" si="50"/>
        <v>1350</v>
      </c>
      <c r="J197" s="185"/>
      <c r="K197" s="36"/>
      <c r="L197" s="36"/>
      <c r="M197" s="66"/>
      <c r="N197" s="167">
        <v>2</v>
      </c>
      <c r="O197" s="38">
        <f t="shared" si="51"/>
        <v>2700</v>
      </c>
      <c r="P197" s="36"/>
      <c r="Q197" s="38"/>
      <c r="R197" s="36"/>
      <c r="S197" s="11"/>
      <c r="T197" s="167">
        <v>2</v>
      </c>
      <c r="U197" s="38">
        <f t="shared" si="52"/>
        <v>2700</v>
      </c>
      <c r="V197" s="36"/>
      <c r="W197" s="36"/>
      <c r="X197" s="36"/>
      <c r="Y197" s="41"/>
      <c r="Z197" s="171">
        <f t="shared" si="53"/>
        <v>3</v>
      </c>
      <c r="AA197" s="38">
        <f t="shared" si="54"/>
        <v>4050</v>
      </c>
      <c r="AB197" s="36"/>
      <c r="AC197" s="36"/>
      <c r="AD197" s="36"/>
      <c r="AE197" s="11"/>
      <c r="AF197" s="61">
        <f t="shared" si="55"/>
        <v>10800</v>
      </c>
    </row>
    <row r="198" spans="1:32" x14ac:dyDescent="0.25">
      <c r="A198" s="52"/>
      <c r="B198" s="36">
        <f t="shared" si="56"/>
        <v>159</v>
      </c>
      <c r="C198" s="36" t="s">
        <v>579</v>
      </c>
      <c r="D198" s="36">
        <v>6</v>
      </c>
      <c r="E198" s="10" t="s">
        <v>458</v>
      </c>
      <c r="F198" s="41">
        <v>4950</v>
      </c>
      <c r="G198" s="153">
        <f t="shared" si="49"/>
        <v>29700</v>
      </c>
      <c r="H198" s="164">
        <v>1</v>
      </c>
      <c r="I198" s="38">
        <f t="shared" si="50"/>
        <v>4950</v>
      </c>
      <c r="J198" s="185"/>
      <c r="K198" s="36"/>
      <c r="L198" s="36"/>
      <c r="M198" s="66"/>
      <c r="N198" s="167">
        <v>1</v>
      </c>
      <c r="O198" s="38">
        <f t="shared" si="51"/>
        <v>4950</v>
      </c>
      <c r="P198" s="36"/>
      <c r="Q198" s="38"/>
      <c r="R198" s="36"/>
      <c r="S198" s="11"/>
      <c r="T198" s="167">
        <v>2</v>
      </c>
      <c r="U198" s="38">
        <f t="shared" si="52"/>
        <v>9900</v>
      </c>
      <c r="V198" s="36"/>
      <c r="W198" s="36"/>
      <c r="X198" s="36"/>
      <c r="Y198" s="41"/>
      <c r="Z198" s="171">
        <f t="shared" si="53"/>
        <v>2</v>
      </c>
      <c r="AA198" s="38">
        <f t="shared" si="54"/>
        <v>9900</v>
      </c>
      <c r="AB198" s="36"/>
      <c r="AC198" s="36"/>
      <c r="AD198" s="36"/>
      <c r="AE198" s="11"/>
      <c r="AF198" s="61">
        <f t="shared" si="55"/>
        <v>29700</v>
      </c>
    </row>
    <row r="199" spans="1:32" x14ac:dyDescent="0.25">
      <c r="A199" s="52"/>
      <c r="B199" s="36">
        <f t="shared" si="56"/>
        <v>160</v>
      </c>
      <c r="C199" s="36" t="s">
        <v>580</v>
      </c>
      <c r="D199" s="36">
        <v>4</v>
      </c>
      <c r="E199" s="10" t="s">
        <v>458</v>
      </c>
      <c r="F199" s="41">
        <v>4950</v>
      </c>
      <c r="G199" s="153">
        <f t="shared" si="49"/>
        <v>19800</v>
      </c>
      <c r="H199" s="164">
        <v>1</v>
      </c>
      <c r="I199" s="38">
        <f t="shared" si="50"/>
        <v>4950</v>
      </c>
      <c r="J199" s="185"/>
      <c r="K199" s="36"/>
      <c r="L199" s="36"/>
      <c r="M199" s="66"/>
      <c r="N199" s="167">
        <v>1</v>
      </c>
      <c r="O199" s="38">
        <f t="shared" si="51"/>
        <v>4950</v>
      </c>
      <c r="P199" s="36"/>
      <c r="Q199" s="38"/>
      <c r="R199" s="36"/>
      <c r="S199" s="11"/>
      <c r="T199" s="167">
        <v>2</v>
      </c>
      <c r="U199" s="38">
        <f t="shared" si="52"/>
        <v>9900</v>
      </c>
      <c r="V199" s="36"/>
      <c r="W199" s="36"/>
      <c r="X199" s="36"/>
      <c r="Y199" s="41"/>
      <c r="Z199" s="171">
        <f t="shared" si="53"/>
        <v>0</v>
      </c>
      <c r="AA199" s="38">
        <f t="shared" si="54"/>
        <v>0</v>
      </c>
      <c r="AB199" s="36"/>
      <c r="AC199" s="36"/>
      <c r="AD199" s="36"/>
      <c r="AE199" s="11"/>
      <c r="AF199" s="61">
        <f t="shared" si="55"/>
        <v>19800</v>
      </c>
    </row>
    <row r="200" spans="1:32" x14ac:dyDescent="0.25">
      <c r="A200" s="52"/>
      <c r="B200" s="36">
        <f t="shared" si="56"/>
        <v>161</v>
      </c>
      <c r="C200" s="36" t="s">
        <v>644</v>
      </c>
      <c r="D200" s="36">
        <v>6</v>
      </c>
      <c r="E200" s="10" t="s">
        <v>458</v>
      </c>
      <c r="F200" s="41">
        <v>3500</v>
      </c>
      <c r="G200" s="153">
        <f t="shared" si="49"/>
        <v>21000</v>
      </c>
      <c r="H200" s="164">
        <v>2</v>
      </c>
      <c r="I200" s="38">
        <f t="shared" si="50"/>
        <v>7000</v>
      </c>
      <c r="J200" s="185"/>
      <c r="K200" s="36"/>
      <c r="L200" s="36"/>
      <c r="M200" s="66"/>
      <c r="N200" s="167">
        <v>3</v>
      </c>
      <c r="O200" s="38">
        <f t="shared" si="51"/>
        <v>10500</v>
      </c>
      <c r="P200" s="36"/>
      <c r="Q200" s="38"/>
      <c r="R200" s="36"/>
      <c r="S200" s="11"/>
      <c r="T200" s="167">
        <v>1</v>
      </c>
      <c r="U200" s="38">
        <f t="shared" si="52"/>
        <v>3500</v>
      </c>
      <c r="V200" s="36"/>
      <c r="W200" s="36"/>
      <c r="X200" s="36"/>
      <c r="Y200" s="41"/>
      <c r="Z200" s="171">
        <f t="shared" si="53"/>
        <v>0</v>
      </c>
      <c r="AA200" s="38">
        <f t="shared" si="54"/>
        <v>0</v>
      </c>
      <c r="AB200" s="36"/>
      <c r="AC200" s="36"/>
      <c r="AD200" s="36"/>
      <c r="AE200" s="11"/>
      <c r="AF200" s="61">
        <f t="shared" si="55"/>
        <v>21000</v>
      </c>
    </row>
    <row r="201" spans="1:32" x14ac:dyDescent="0.25">
      <c r="A201" s="52"/>
      <c r="B201" s="36">
        <f t="shared" si="56"/>
        <v>162</v>
      </c>
      <c r="C201" s="36" t="s">
        <v>647</v>
      </c>
      <c r="D201" s="36">
        <v>6</v>
      </c>
      <c r="E201" s="10" t="s">
        <v>458</v>
      </c>
      <c r="F201" s="41">
        <v>3800</v>
      </c>
      <c r="G201" s="153">
        <f t="shared" si="49"/>
        <v>22800</v>
      </c>
      <c r="H201" s="164">
        <v>2</v>
      </c>
      <c r="I201" s="38">
        <f t="shared" si="50"/>
        <v>7600</v>
      </c>
      <c r="J201" s="185"/>
      <c r="K201" s="36"/>
      <c r="L201" s="36"/>
      <c r="M201" s="66"/>
      <c r="N201" s="167">
        <v>1</v>
      </c>
      <c r="O201" s="38">
        <f t="shared" si="51"/>
        <v>3800</v>
      </c>
      <c r="P201" s="36"/>
      <c r="Q201" s="38"/>
      <c r="R201" s="36"/>
      <c r="S201" s="11"/>
      <c r="T201" s="167">
        <v>3</v>
      </c>
      <c r="U201" s="38">
        <f t="shared" si="52"/>
        <v>11400</v>
      </c>
      <c r="V201" s="36"/>
      <c r="W201" s="36"/>
      <c r="X201" s="36"/>
      <c r="Y201" s="41"/>
      <c r="Z201" s="171">
        <f t="shared" si="53"/>
        <v>0</v>
      </c>
      <c r="AA201" s="38">
        <f t="shared" si="54"/>
        <v>0</v>
      </c>
      <c r="AB201" s="36"/>
      <c r="AC201" s="36"/>
      <c r="AD201" s="36"/>
      <c r="AE201" s="11"/>
      <c r="AF201" s="61">
        <f t="shared" si="55"/>
        <v>22800</v>
      </c>
    </row>
    <row r="202" spans="1:32" x14ac:dyDescent="0.25">
      <c r="A202" s="52"/>
      <c r="B202" s="36">
        <f t="shared" si="56"/>
        <v>163</v>
      </c>
      <c r="C202" s="36" t="s">
        <v>648</v>
      </c>
      <c r="D202" s="36">
        <v>6</v>
      </c>
      <c r="E202" s="10" t="s">
        <v>458</v>
      </c>
      <c r="F202" s="41">
        <v>2800</v>
      </c>
      <c r="G202" s="153">
        <f t="shared" si="49"/>
        <v>16800</v>
      </c>
      <c r="H202" s="164">
        <v>1</v>
      </c>
      <c r="I202" s="38">
        <f t="shared" si="50"/>
        <v>2800</v>
      </c>
      <c r="J202" s="185"/>
      <c r="K202" s="36"/>
      <c r="L202" s="36"/>
      <c r="M202" s="66"/>
      <c r="N202" s="167">
        <v>1</v>
      </c>
      <c r="O202" s="38">
        <f t="shared" si="51"/>
        <v>2800</v>
      </c>
      <c r="P202" s="36"/>
      <c r="Q202" s="38"/>
      <c r="R202" s="36"/>
      <c r="S202" s="11"/>
      <c r="T202" s="167">
        <v>3</v>
      </c>
      <c r="U202" s="38">
        <f t="shared" si="52"/>
        <v>8400</v>
      </c>
      <c r="V202" s="36"/>
      <c r="W202" s="36"/>
      <c r="X202" s="36"/>
      <c r="Y202" s="41"/>
      <c r="Z202" s="171">
        <f t="shared" si="53"/>
        <v>1</v>
      </c>
      <c r="AA202" s="38">
        <f t="shared" si="54"/>
        <v>2800</v>
      </c>
      <c r="AB202" s="36"/>
      <c r="AC202" s="36"/>
      <c r="AD202" s="36"/>
      <c r="AE202" s="11"/>
      <c r="AF202" s="61">
        <f t="shared" si="55"/>
        <v>16800</v>
      </c>
    </row>
    <row r="203" spans="1:32" x14ac:dyDescent="0.25">
      <c r="A203" s="52"/>
      <c r="B203" s="36">
        <f t="shared" si="56"/>
        <v>164</v>
      </c>
      <c r="C203" s="36" t="s">
        <v>650</v>
      </c>
      <c r="D203" s="36">
        <v>6</v>
      </c>
      <c r="E203" s="10" t="s">
        <v>458</v>
      </c>
      <c r="F203" s="41">
        <v>3500</v>
      </c>
      <c r="G203" s="153">
        <f t="shared" si="49"/>
        <v>21000</v>
      </c>
      <c r="H203" s="164">
        <v>2</v>
      </c>
      <c r="I203" s="38">
        <f t="shared" si="50"/>
        <v>7000</v>
      </c>
      <c r="J203" s="185"/>
      <c r="K203" s="36"/>
      <c r="L203" s="36"/>
      <c r="M203" s="66"/>
      <c r="N203" s="167">
        <v>1</v>
      </c>
      <c r="O203" s="38">
        <f t="shared" si="51"/>
        <v>3500</v>
      </c>
      <c r="P203" s="36"/>
      <c r="Q203" s="38"/>
      <c r="R203" s="36"/>
      <c r="S203" s="11"/>
      <c r="T203" s="167">
        <v>1</v>
      </c>
      <c r="U203" s="38">
        <f t="shared" si="52"/>
        <v>3500</v>
      </c>
      <c r="V203" s="36"/>
      <c r="W203" s="36"/>
      <c r="X203" s="36"/>
      <c r="Y203" s="41"/>
      <c r="Z203" s="171">
        <f t="shared" si="53"/>
        <v>2</v>
      </c>
      <c r="AA203" s="38">
        <f t="shared" si="54"/>
        <v>7000</v>
      </c>
      <c r="AB203" s="36"/>
      <c r="AC203" s="36"/>
      <c r="AD203" s="36"/>
      <c r="AE203" s="11"/>
      <c r="AF203" s="61">
        <f t="shared" si="55"/>
        <v>21000</v>
      </c>
    </row>
    <row r="204" spans="1:32" x14ac:dyDescent="0.25">
      <c r="A204" s="52"/>
      <c r="B204" s="36">
        <f t="shared" si="56"/>
        <v>165</v>
      </c>
      <c r="C204" s="36" t="s">
        <v>645</v>
      </c>
      <c r="D204" s="36">
        <v>6</v>
      </c>
      <c r="E204" s="10" t="s">
        <v>458</v>
      </c>
      <c r="F204" s="41">
        <v>3500</v>
      </c>
      <c r="G204" s="153">
        <f t="shared" si="49"/>
        <v>21000</v>
      </c>
      <c r="H204" s="164">
        <v>2</v>
      </c>
      <c r="I204" s="38">
        <f t="shared" ref="I204:I226" si="57">+H204*F204</f>
        <v>7000</v>
      </c>
      <c r="J204" s="185"/>
      <c r="K204" s="36"/>
      <c r="L204" s="36"/>
      <c r="M204" s="66"/>
      <c r="N204" s="167">
        <v>3</v>
      </c>
      <c r="O204" s="38">
        <f t="shared" ref="O204:O226" si="58">+N204*F204</f>
        <v>10500</v>
      </c>
      <c r="P204" s="36"/>
      <c r="Q204" s="38"/>
      <c r="R204" s="36"/>
      <c r="S204" s="11"/>
      <c r="T204" s="167">
        <v>1</v>
      </c>
      <c r="U204" s="38">
        <f t="shared" ref="U204:U226" si="59">+T204*F204</f>
        <v>3500</v>
      </c>
      <c r="V204" s="36"/>
      <c r="W204" s="36"/>
      <c r="X204" s="36"/>
      <c r="Y204" s="41"/>
      <c r="Z204" s="171">
        <f t="shared" ref="Z204:Z226" si="60">+D204-H204-N204-T204</f>
        <v>0</v>
      </c>
      <c r="AA204" s="38">
        <f t="shared" ref="AA204:AA226" si="61">+G204-I204-O204-U204</f>
        <v>0</v>
      </c>
      <c r="AB204" s="36"/>
      <c r="AC204" s="36"/>
      <c r="AD204" s="36"/>
      <c r="AE204" s="11"/>
      <c r="AF204" s="61">
        <f t="shared" ref="AF204:AF226" si="62">+I204+O204+U204+AA204</f>
        <v>21000</v>
      </c>
    </row>
    <row r="205" spans="1:32" x14ac:dyDescent="0.25">
      <c r="A205" s="52"/>
      <c r="B205" s="36">
        <f t="shared" si="56"/>
        <v>166</v>
      </c>
      <c r="C205" s="36" t="s">
        <v>583</v>
      </c>
      <c r="D205" s="36">
        <v>2</v>
      </c>
      <c r="E205" s="10" t="s">
        <v>458</v>
      </c>
      <c r="F205" s="41">
        <v>10000</v>
      </c>
      <c r="G205" s="153">
        <f t="shared" si="49"/>
        <v>20000</v>
      </c>
      <c r="H205" s="164">
        <v>1</v>
      </c>
      <c r="I205" s="38">
        <f t="shared" si="57"/>
        <v>10000</v>
      </c>
      <c r="J205" s="185"/>
      <c r="K205" s="36"/>
      <c r="L205" s="36"/>
      <c r="M205" s="66"/>
      <c r="N205" s="167">
        <v>1</v>
      </c>
      <c r="O205" s="38">
        <f t="shared" si="58"/>
        <v>10000</v>
      </c>
      <c r="P205" s="36"/>
      <c r="Q205" s="38"/>
      <c r="R205" s="36"/>
      <c r="S205" s="11"/>
      <c r="T205" s="167">
        <v>0</v>
      </c>
      <c r="U205" s="38">
        <f t="shared" si="59"/>
        <v>0</v>
      </c>
      <c r="V205" s="36"/>
      <c r="W205" s="36"/>
      <c r="X205" s="36"/>
      <c r="Y205" s="41"/>
      <c r="Z205" s="171">
        <f t="shared" si="60"/>
        <v>0</v>
      </c>
      <c r="AA205" s="38">
        <f t="shared" si="61"/>
        <v>0</v>
      </c>
      <c r="AB205" s="36"/>
      <c r="AC205" s="36"/>
      <c r="AD205" s="36"/>
      <c r="AE205" s="11"/>
      <c r="AF205" s="61">
        <f t="shared" si="62"/>
        <v>20000</v>
      </c>
    </row>
    <row r="206" spans="1:32" x14ac:dyDescent="0.25">
      <c r="A206" s="52"/>
      <c r="B206" s="36">
        <f t="shared" si="56"/>
        <v>167</v>
      </c>
      <c r="C206" s="36" t="s">
        <v>654</v>
      </c>
      <c r="D206" s="36">
        <v>2</v>
      </c>
      <c r="E206" s="10" t="s">
        <v>473</v>
      </c>
      <c r="F206" s="41">
        <f>10004.5-155-507.5</f>
        <v>9342</v>
      </c>
      <c r="G206" s="153">
        <f>+D206*F206</f>
        <v>18684</v>
      </c>
      <c r="H206" s="164">
        <v>0</v>
      </c>
      <c r="I206" s="38">
        <f t="shared" si="57"/>
        <v>0</v>
      </c>
      <c r="J206" s="185"/>
      <c r="K206" s="36"/>
      <c r="L206" s="36"/>
      <c r="M206" s="66"/>
      <c r="N206" s="167">
        <v>2</v>
      </c>
      <c r="O206" s="38">
        <f t="shared" si="58"/>
        <v>18684</v>
      </c>
      <c r="P206" s="36"/>
      <c r="Q206" s="38"/>
      <c r="R206" s="36"/>
      <c r="S206" s="11"/>
      <c r="T206" s="167">
        <v>0</v>
      </c>
      <c r="U206" s="38">
        <f t="shared" si="59"/>
        <v>0</v>
      </c>
      <c r="V206" s="36"/>
      <c r="W206" s="36"/>
      <c r="X206" s="36"/>
      <c r="Y206" s="41"/>
      <c r="Z206" s="171">
        <f t="shared" si="60"/>
        <v>0</v>
      </c>
      <c r="AA206" s="38">
        <f t="shared" si="61"/>
        <v>0</v>
      </c>
      <c r="AB206" s="36"/>
      <c r="AC206" s="36"/>
      <c r="AD206" s="36"/>
      <c r="AE206" s="11"/>
      <c r="AF206" s="61">
        <f t="shared" si="62"/>
        <v>18684</v>
      </c>
    </row>
    <row r="207" spans="1:32" x14ac:dyDescent="0.25">
      <c r="A207" s="52"/>
      <c r="B207" s="36">
        <f t="shared" si="56"/>
        <v>168</v>
      </c>
      <c r="C207" s="36" t="s">
        <v>678</v>
      </c>
      <c r="D207" s="36">
        <v>4</v>
      </c>
      <c r="E207" s="10" t="s">
        <v>507</v>
      </c>
      <c r="F207" s="41">
        <v>8500</v>
      </c>
      <c r="G207" s="153">
        <f t="shared" si="49"/>
        <v>34000</v>
      </c>
      <c r="H207" s="164">
        <v>1</v>
      </c>
      <c r="I207" s="38">
        <f t="shared" si="57"/>
        <v>8500</v>
      </c>
      <c r="J207" s="185"/>
      <c r="K207" s="36"/>
      <c r="L207" s="36"/>
      <c r="M207" s="66"/>
      <c r="N207" s="167">
        <v>1</v>
      </c>
      <c r="O207" s="38">
        <f t="shared" si="58"/>
        <v>8500</v>
      </c>
      <c r="P207" s="36"/>
      <c r="Q207" s="38"/>
      <c r="R207" s="36"/>
      <c r="S207" s="11"/>
      <c r="T207" s="167">
        <v>1</v>
      </c>
      <c r="U207" s="38">
        <f t="shared" si="59"/>
        <v>8500</v>
      </c>
      <c r="V207" s="36"/>
      <c r="W207" s="36"/>
      <c r="X207" s="36"/>
      <c r="Y207" s="41"/>
      <c r="Z207" s="171">
        <f t="shared" si="60"/>
        <v>1</v>
      </c>
      <c r="AA207" s="38">
        <f t="shared" si="61"/>
        <v>8500</v>
      </c>
      <c r="AB207" s="36"/>
      <c r="AC207" s="36"/>
      <c r="AD207" s="36"/>
      <c r="AE207" s="11"/>
      <c r="AF207" s="61">
        <f t="shared" si="62"/>
        <v>34000</v>
      </c>
    </row>
    <row r="208" spans="1:32" x14ac:dyDescent="0.25">
      <c r="A208" s="54"/>
      <c r="B208" s="36">
        <f>+B207+1</f>
        <v>169</v>
      </c>
      <c r="C208" s="36" t="s">
        <v>97</v>
      </c>
      <c r="D208" s="36">
        <v>18</v>
      </c>
      <c r="E208" s="10" t="s">
        <v>458</v>
      </c>
      <c r="F208" s="41">
        <v>48400</v>
      </c>
      <c r="G208" s="153">
        <f>+D208*F208</f>
        <v>871200</v>
      </c>
      <c r="H208" s="164">
        <v>4</v>
      </c>
      <c r="I208" s="38">
        <f t="shared" si="57"/>
        <v>193600</v>
      </c>
      <c r="J208" s="185"/>
      <c r="K208" s="36"/>
      <c r="L208" s="36"/>
      <c r="M208" s="66"/>
      <c r="N208" s="167">
        <v>4</v>
      </c>
      <c r="O208" s="38">
        <f t="shared" si="58"/>
        <v>193600</v>
      </c>
      <c r="P208" s="36"/>
      <c r="Q208" s="38"/>
      <c r="R208" s="36"/>
      <c r="S208" s="11"/>
      <c r="T208" s="167">
        <v>6</v>
      </c>
      <c r="U208" s="38">
        <f t="shared" si="59"/>
        <v>290400</v>
      </c>
      <c r="V208" s="36"/>
      <c r="W208" s="36"/>
      <c r="X208" s="36"/>
      <c r="Y208" s="41"/>
      <c r="Z208" s="171">
        <f t="shared" si="60"/>
        <v>4</v>
      </c>
      <c r="AA208" s="38">
        <f t="shared" si="61"/>
        <v>193600</v>
      </c>
      <c r="AB208" s="36"/>
      <c r="AC208" s="36"/>
      <c r="AD208" s="36"/>
      <c r="AE208" s="11"/>
      <c r="AF208" s="61">
        <f t="shared" si="62"/>
        <v>871200</v>
      </c>
    </row>
    <row r="209" spans="1:32" x14ac:dyDescent="0.25">
      <c r="A209" s="54"/>
      <c r="B209" s="36">
        <f>+B208+1</f>
        <v>170</v>
      </c>
      <c r="C209" s="36" t="s">
        <v>98</v>
      </c>
      <c r="D209" s="36">
        <v>8</v>
      </c>
      <c r="E209" s="10" t="s">
        <v>458</v>
      </c>
      <c r="F209" s="41">
        <v>52800</v>
      </c>
      <c r="G209" s="153">
        <f t="shared" ref="G209:G221" si="63">+D209*F209</f>
        <v>422400</v>
      </c>
      <c r="H209" s="164">
        <v>4</v>
      </c>
      <c r="I209" s="38">
        <f t="shared" si="57"/>
        <v>211200</v>
      </c>
      <c r="J209" s="185"/>
      <c r="K209" s="36"/>
      <c r="L209" s="36"/>
      <c r="M209" s="66"/>
      <c r="N209" s="167">
        <v>2</v>
      </c>
      <c r="O209" s="38">
        <f t="shared" si="58"/>
        <v>105600</v>
      </c>
      <c r="P209" s="36"/>
      <c r="Q209" s="38"/>
      <c r="R209" s="36"/>
      <c r="S209" s="11"/>
      <c r="T209" s="167">
        <v>0</v>
      </c>
      <c r="U209" s="38">
        <f t="shared" si="59"/>
        <v>0</v>
      </c>
      <c r="V209" s="36"/>
      <c r="W209" s="36"/>
      <c r="X209" s="36"/>
      <c r="Y209" s="41"/>
      <c r="Z209" s="171">
        <f t="shared" si="60"/>
        <v>2</v>
      </c>
      <c r="AA209" s="38">
        <f t="shared" si="61"/>
        <v>105600</v>
      </c>
      <c r="AB209" s="36"/>
      <c r="AC209" s="36"/>
      <c r="AD209" s="36"/>
      <c r="AE209" s="11"/>
      <c r="AF209" s="61">
        <f t="shared" si="62"/>
        <v>422400</v>
      </c>
    </row>
    <row r="210" spans="1:32" x14ac:dyDescent="0.25">
      <c r="A210" s="54"/>
      <c r="B210" s="36">
        <f>+B209+1</f>
        <v>171</v>
      </c>
      <c r="C210" s="36" t="s">
        <v>103</v>
      </c>
      <c r="D210" s="36">
        <v>6</v>
      </c>
      <c r="E210" s="10" t="s">
        <v>458</v>
      </c>
      <c r="F210" s="41">
        <v>16500</v>
      </c>
      <c r="G210" s="153">
        <f t="shared" si="63"/>
        <v>99000</v>
      </c>
      <c r="H210" s="164">
        <v>0</v>
      </c>
      <c r="I210" s="38">
        <f t="shared" si="57"/>
        <v>0</v>
      </c>
      <c r="J210" s="185"/>
      <c r="K210" s="36"/>
      <c r="L210" s="36"/>
      <c r="M210" s="66"/>
      <c r="N210" s="167">
        <v>2</v>
      </c>
      <c r="O210" s="38">
        <f t="shared" si="58"/>
        <v>33000</v>
      </c>
      <c r="P210" s="36"/>
      <c r="Q210" s="38"/>
      <c r="R210" s="36"/>
      <c r="S210" s="11"/>
      <c r="T210" s="167">
        <v>4</v>
      </c>
      <c r="U210" s="38">
        <f t="shared" si="59"/>
        <v>66000</v>
      </c>
      <c r="V210" s="36"/>
      <c r="W210" s="36"/>
      <c r="X210" s="36"/>
      <c r="Y210" s="41"/>
      <c r="Z210" s="171">
        <f t="shared" si="60"/>
        <v>0</v>
      </c>
      <c r="AA210" s="38">
        <f t="shared" si="61"/>
        <v>0</v>
      </c>
      <c r="AB210" s="36"/>
      <c r="AC210" s="36"/>
      <c r="AD210" s="36"/>
      <c r="AE210" s="11"/>
      <c r="AF210" s="61">
        <f t="shared" si="62"/>
        <v>99000</v>
      </c>
    </row>
    <row r="211" spans="1:32" x14ac:dyDescent="0.25">
      <c r="A211" s="54"/>
      <c r="B211" s="36">
        <f>+B210+1</f>
        <v>172</v>
      </c>
      <c r="C211" s="36" t="s">
        <v>618</v>
      </c>
      <c r="D211" s="36">
        <v>1</v>
      </c>
      <c r="E211" s="10" t="s">
        <v>473</v>
      </c>
      <c r="F211" s="41">
        <v>82500</v>
      </c>
      <c r="G211" s="153">
        <f t="shared" si="63"/>
        <v>82500</v>
      </c>
      <c r="H211" s="164">
        <v>0</v>
      </c>
      <c r="I211" s="38">
        <f t="shared" si="57"/>
        <v>0</v>
      </c>
      <c r="J211" s="185"/>
      <c r="K211" s="36"/>
      <c r="L211" s="36"/>
      <c r="M211" s="66"/>
      <c r="N211" s="167">
        <v>1</v>
      </c>
      <c r="O211" s="38">
        <f t="shared" si="58"/>
        <v>82500</v>
      </c>
      <c r="P211" s="36"/>
      <c r="Q211" s="38"/>
      <c r="R211" s="36"/>
      <c r="S211" s="11"/>
      <c r="T211" s="167"/>
      <c r="U211" s="38">
        <f t="shared" si="59"/>
        <v>0</v>
      </c>
      <c r="V211" s="36"/>
      <c r="W211" s="36"/>
      <c r="X211" s="36"/>
      <c r="Y211" s="41"/>
      <c r="Z211" s="171">
        <f t="shared" si="60"/>
        <v>0</v>
      </c>
      <c r="AA211" s="38">
        <f t="shared" si="61"/>
        <v>0</v>
      </c>
      <c r="AB211" s="36"/>
      <c r="AC211" s="36"/>
      <c r="AD211" s="36"/>
      <c r="AE211" s="11"/>
      <c r="AF211" s="61">
        <f t="shared" si="62"/>
        <v>82500</v>
      </c>
    </row>
    <row r="212" spans="1:32" x14ac:dyDescent="0.25">
      <c r="A212" s="54"/>
      <c r="B212" s="36">
        <f t="shared" ref="B212:B225" si="64">+B211+1</f>
        <v>173</v>
      </c>
      <c r="C212" s="36" t="s">
        <v>474</v>
      </c>
      <c r="D212" s="36">
        <v>40</v>
      </c>
      <c r="E212" s="10" t="s">
        <v>458</v>
      </c>
      <c r="F212" s="41">
        <v>165</v>
      </c>
      <c r="G212" s="153">
        <f t="shared" si="63"/>
        <v>6600</v>
      </c>
      <c r="H212" s="164">
        <v>10</v>
      </c>
      <c r="I212" s="38">
        <f t="shared" si="57"/>
        <v>1650</v>
      </c>
      <c r="J212" s="185"/>
      <c r="K212" s="36"/>
      <c r="L212" s="36"/>
      <c r="M212" s="66"/>
      <c r="N212" s="167">
        <v>6</v>
      </c>
      <c r="O212" s="38">
        <f t="shared" si="58"/>
        <v>990</v>
      </c>
      <c r="P212" s="36"/>
      <c r="Q212" s="38"/>
      <c r="R212" s="36"/>
      <c r="S212" s="11"/>
      <c r="T212" s="167">
        <v>6</v>
      </c>
      <c r="U212" s="38">
        <f t="shared" si="59"/>
        <v>990</v>
      </c>
      <c r="V212" s="36"/>
      <c r="W212" s="36"/>
      <c r="X212" s="36"/>
      <c r="Y212" s="41"/>
      <c r="Z212" s="171">
        <f t="shared" si="60"/>
        <v>18</v>
      </c>
      <c r="AA212" s="38">
        <f t="shared" si="61"/>
        <v>2970</v>
      </c>
      <c r="AB212" s="36"/>
      <c r="AC212" s="36"/>
      <c r="AD212" s="36"/>
      <c r="AE212" s="11"/>
      <c r="AF212" s="61">
        <f t="shared" si="62"/>
        <v>6600</v>
      </c>
    </row>
    <row r="213" spans="1:32" x14ac:dyDescent="0.25">
      <c r="A213" s="54"/>
      <c r="B213" s="36">
        <f t="shared" si="64"/>
        <v>174</v>
      </c>
      <c r="C213" s="36" t="s">
        <v>622</v>
      </c>
      <c r="D213" s="36">
        <v>12</v>
      </c>
      <c r="E213" s="10" t="s">
        <v>458</v>
      </c>
      <c r="F213" s="41">
        <v>2500</v>
      </c>
      <c r="G213" s="153">
        <f t="shared" si="63"/>
        <v>30000</v>
      </c>
      <c r="H213" s="164">
        <v>4</v>
      </c>
      <c r="I213" s="38">
        <f t="shared" si="57"/>
        <v>10000</v>
      </c>
      <c r="J213" s="185"/>
      <c r="K213" s="36"/>
      <c r="L213" s="36"/>
      <c r="M213" s="66"/>
      <c r="N213" s="167">
        <v>2</v>
      </c>
      <c r="O213" s="38">
        <f t="shared" si="58"/>
        <v>5000</v>
      </c>
      <c r="P213" s="36"/>
      <c r="Q213" s="38"/>
      <c r="R213" s="36"/>
      <c r="S213" s="11"/>
      <c r="T213" s="167">
        <v>2</v>
      </c>
      <c r="U213" s="38">
        <f t="shared" si="59"/>
        <v>5000</v>
      </c>
      <c r="V213" s="36"/>
      <c r="W213" s="36"/>
      <c r="X213" s="36"/>
      <c r="Y213" s="41"/>
      <c r="Z213" s="171">
        <f t="shared" si="60"/>
        <v>4</v>
      </c>
      <c r="AA213" s="38">
        <f t="shared" si="61"/>
        <v>10000</v>
      </c>
      <c r="AB213" s="36"/>
      <c r="AC213" s="36"/>
      <c r="AD213" s="36"/>
      <c r="AE213" s="11"/>
      <c r="AF213" s="61">
        <f t="shared" si="62"/>
        <v>30000</v>
      </c>
    </row>
    <row r="214" spans="1:32" x14ac:dyDescent="0.25">
      <c r="A214" s="54"/>
      <c r="B214" s="36">
        <f t="shared" si="64"/>
        <v>175</v>
      </c>
      <c r="C214" s="36" t="s">
        <v>624</v>
      </c>
      <c r="D214" s="36">
        <v>12</v>
      </c>
      <c r="E214" s="10" t="s">
        <v>458</v>
      </c>
      <c r="F214" s="41">
        <v>3500</v>
      </c>
      <c r="G214" s="153">
        <f t="shared" si="63"/>
        <v>42000</v>
      </c>
      <c r="H214" s="164">
        <v>2</v>
      </c>
      <c r="I214" s="38">
        <f t="shared" si="57"/>
        <v>7000</v>
      </c>
      <c r="J214" s="185"/>
      <c r="K214" s="36"/>
      <c r="L214" s="36"/>
      <c r="M214" s="66"/>
      <c r="N214" s="167">
        <v>2</v>
      </c>
      <c r="O214" s="38">
        <f t="shared" si="58"/>
        <v>7000</v>
      </c>
      <c r="P214" s="36"/>
      <c r="Q214" s="38"/>
      <c r="R214" s="36"/>
      <c r="S214" s="11"/>
      <c r="T214" s="167">
        <v>5</v>
      </c>
      <c r="U214" s="38">
        <f t="shared" si="59"/>
        <v>17500</v>
      </c>
      <c r="V214" s="36"/>
      <c r="W214" s="36"/>
      <c r="X214" s="36"/>
      <c r="Y214" s="41"/>
      <c r="Z214" s="171">
        <f t="shared" si="60"/>
        <v>3</v>
      </c>
      <c r="AA214" s="38">
        <f t="shared" si="61"/>
        <v>10500</v>
      </c>
      <c r="AB214" s="36"/>
      <c r="AC214" s="36"/>
      <c r="AD214" s="36"/>
      <c r="AE214" s="11"/>
      <c r="AF214" s="61">
        <f t="shared" si="62"/>
        <v>42000</v>
      </c>
    </row>
    <row r="215" spans="1:32" x14ac:dyDescent="0.25">
      <c r="A215" s="54"/>
      <c r="B215" s="36">
        <f t="shared" si="64"/>
        <v>176</v>
      </c>
      <c r="C215" s="36" t="s">
        <v>626</v>
      </c>
      <c r="D215" s="36">
        <v>5</v>
      </c>
      <c r="E215" s="10" t="s">
        <v>458</v>
      </c>
      <c r="F215" s="41">
        <v>15000</v>
      </c>
      <c r="G215" s="153">
        <f t="shared" si="63"/>
        <v>75000</v>
      </c>
      <c r="H215" s="164">
        <v>1</v>
      </c>
      <c r="I215" s="38">
        <f t="shared" si="57"/>
        <v>15000</v>
      </c>
      <c r="J215" s="185"/>
      <c r="K215" s="36"/>
      <c r="L215" s="36"/>
      <c r="M215" s="66"/>
      <c r="N215" s="167">
        <v>1</v>
      </c>
      <c r="O215" s="38">
        <f t="shared" si="58"/>
        <v>15000</v>
      </c>
      <c r="P215" s="36"/>
      <c r="Q215" s="38"/>
      <c r="R215" s="36"/>
      <c r="S215" s="11"/>
      <c r="T215" s="167">
        <v>1</v>
      </c>
      <c r="U215" s="38">
        <f t="shared" si="59"/>
        <v>15000</v>
      </c>
      <c r="V215" s="36"/>
      <c r="W215" s="36"/>
      <c r="X215" s="36"/>
      <c r="Y215" s="41"/>
      <c r="Z215" s="171">
        <f t="shared" si="60"/>
        <v>2</v>
      </c>
      <c r="AA215" s="38">
        <f t="shared" si="61"/>
        <v>30000</v>
      </c>
      <c r="AB215" s="36"/>
      <c r="AC215" s="36"/>
      <c r="AD215" s="36"/>
      <c r="AE215" s="11"/>
      <c r="AF215" s="61">
        <f t="shared" si="62"/>
        <v>75000</v>
      </c>
    </row>
    <row r="216" spans="1:32" x14ac:dyDescent="0.25">
      <c r="A216" s="54"/>
      <c r="B216" s="36">
        <f t="shared" si="64"/>
        <v>177</v>
      </c>
      <c r="C216" s="36" t="s">
        <v>627</v>
      </c>
      <c r="D216" s="36">
        <v>10</v>
      </c>
      <c r="E216" s="10" t="s">
        <v>458</v>
      </c>
      <c r="F216" s="41">
        <v>8500</v>
      </c>
      <c r="G216" s="153">
        <f t="shared" si="63"/>
        <v>85000</v>
      </c>
      <c r="H216" s="164">
        <v>2</v>
      </c>
      <c r="I216" s="38">
        <f t="shared" si="57"/>
        <v>17000</v>
      </c>
      <c r="J216" s="185"/>
      <c r="K216" s="36"/>
      <c r="L216" s="36"/>
      <c r="M216" s="66"/>
      <c r="N216" s="167">
        <v>2</v>
      </c>
      <c r="O216" s="38">
        <f t="shared" si="58"/>
        <v>17000</v>
      </c>
      <c r="P216" s="36"/>
      <c r="Q216" s="38"/>
      <c r="R216" s="36"/>
      <c r="S216" s="11"/>
      <c r="T216" s="167">
        <v>2</v>
      </c>
      <c r="U216" s="38">
        <f t="shared" si="59"/>
        <v>17000</v>
      </c>
      <c r="V216" s="36"/>
      <c r="W216" s="36"/>
      <c r="X216" s="36"/>
      <c r="Y216" s="41"/>
      <c r="Z216" s="171">
        <f t="shared" si="60"/>
        <v>4</v>
      </c>
      <c r="AA216" s="38">
        <f t="shared" si="61"/>
        <v>34000</v>
      </c>
      <c r="AB216" s="36"/>
      <c r="AC216" s="36"/>
      <c r="AD216" s="36"/>
      <c r="AE216" s="11"/>
      <c r="AF216" s="61"/>
    </row>
    <row r="217" spans="1:32" x14ac:dyDescent="0.25">
      <c r="A217" s="54"/>
      <c r="B217" s="36">
        <f t="shared" si="64"/>
        <v>178</v>
      </c>
      <c r="C217" s="36" t="s">
        <v>676</v>
      </c>
      <c r="D217" s="36">
        <v>1</v>
      </c>
      <c r="E217" s="10" t="s">
        <v>458</v>
      </c>
      <c r="F217" s="41">
        <f>45000-3100</f>
        <v>41900</v>
      </c>
      <c r="G217" s="153">
        <f t="shared" si="63"/>
        <v>41900</v>
      </c>
      <c r="H217" s="164"/>
      <c r="I217" s="38">
        <f t="shared" si="57"/>
        <v>0</v>
      </c>
      <c r="J217" s="185"/>
      <c r="K217" s="36"/>
      <c r="L217" s="36"/>
      <c r="M217" s="66"/>
      <c r="N217" s="167">
        <v>0</v>
      </c>
      <c r="O217" s="38">
        <f t="shared" si="58"/>
        <v>0</v>
      </c>
      <c r="P217" s="36"/>
      <c r="Q217" s="38"/>
      <c r="R217" s="36"/>
      <c r="S217" s="11"/>
      <c r="T217" s="167">
        <v>1</v>
      </c>
      <c r="U217" s="38">
        <f t="shared" si="59"/>
        <v>41900</v>
      </c>
      <c r="V217" s="36"/>
      <c r="W217" s="36"/>
      <c r="X217" s="36"/>
      <c r="Y217" s="41"/>
      <c r="Z217" s="171">
        <f t="shared" si="60"/>
        <v>0</v>
      </c>
      <c r="AA217" s="38">
        <f t="shared" si="61"/>
        <v>0</v>
      </c>
      <c r="AB217" s="36"/>
      <c r="AC217" s="36"/>
      <c r="AD217" s="36"/>
      <c r="AE217" s="11"/>
      <c r="AF217" s="61"/>
    </row>
    <row r="218" spans="1:32" x14ac:dyDescent="0.25">
      <c r="A218" s="54"/>
      <c r="B218" s="36">
        <f t="shared" si="64"/>
        <v>179</v>
      </c>
      <c r="C218" s="36" t="s">
        <v>629</v>
      </c>
      <c r="D218" s="36">
        <v>10</v>
      </c>
      <c r="E218" s="10" t="s">
        <v>458</v>
      </c>
      <c r="F218" s="41">
        <v>4500</v>
      </c>
      <c r="G218" s="153">
        <f t="shared" si="63"/>
        <v>45000</v>
      </c>
      <c r="H218" s="164">
        <v>2</v>
      </c>
      <c r="I218" s="38">
        <f t="shared" si="57"/>
        <v>9000</v>
      </c>
      <c r="J218" s="185"/>
      <c r="K218" s="36"/>
      <c r="L218" s="36"/>
      <c r="M218" s="66"/>
      <c r="N218" s="167">
        <v>2</v>
      </c>
      <c r="O218" s="38">
        <f t="shared" si="58"/>
        <v>9000</v>
      </c>
      <c r="P218" s="36"/>
      <c r="Q218" s="38"/>
      <c r="R218" s="36"/>
      <c r="S218" s="11"/>
      <c r="T218" s="167">
        <v>1</v>
      </c>
      <c r="U218" s="38">
        <f t="shared" si="59"/>
        <v>4500</v>
      </c>
      <c r="V218" s="36"/>
      <c r="W218" s="36"/>
      <c r="X218" s="36"/>
      <c r="Y218" s="41"/>
      <c r="Z218" s="171">
        <f t="shared" si="60"/>
        <v>5</v>
      </c>
      <c r="AA218" s="38">
        <f t="shared" si="61"/>
        <v>22500</v>
      </c>
      <c r="AB218" s="36"/>
      <c r="AC218" s="36"/>
      <c r="AD218" s="36"/>
      <c r="AE218" s="11"/>
      <c r="AF218" s="61"/>
    </row>
    <row r="219" spans="1:32" x14ac:dyDescent="0.25">
      <c r="A219" s="54"/>
      <c r="B219" s="36">
        <f t="shared" si="64"/>
        <v>180</v>
      </c>
      <c r="C219" s="36" t="s">
        <v>49</v>
      </c>
      <c r="D219" s="36">
        <v>10</v>
      </c>
      <c r="E219" s="10" t="s">
        <v>458</v>
      </c>
      <c r="F219" s="41">
        <v>7500</v>
      </c>
      <c r="G219" s="153">
        <f t="shared" si="63"/>
        <v>75000</v>
      </c>
      <c r="H219" s="164">
        <v>2</v>
      </c>
      <c r="I219" s="38">
        <f t="shared" si="57"/>
        <v>15000</v>
      </c>
      <c r="J219" s="185"/>
      <c r="K219" s="36"/>
      <c r="L219" s="36"/>
      <c r="M219" s="66"/>
      <c r="N219" s="167">
        <v>2</v>
      </c>
      <c r="O219" s="38">
        <f t="shared" si="58"/>
        <v>15000</v>
      </c>
      <c r="P219" s="36"/>
      <c r="Q219" s="38"/>
      <c r="R219" s="36"/>
      <c r="S219" s="11"/>
      <c r="T219" s="167">
        <v>2</v>
      </c>
      <c r="U219" s="38">
        <f t="shared" si="59"/>
        <v>15000</v>
      </c>
      <c r="V219" s="36"/>
      <c r="W219" s="36"/>
      <c r="X219" s="36"/>
      <c r="Y219" s="41"/>
      <c r="Z219" s="171">
        <f t="shared" si="60"/>
        <v>4</v>
      </c>
      <c r="AA219" s="38">
        <f t="shared" si="61"/>
        <v>30000</v>
      </c>
      <c r="AB219" s="36"/>
      <c r="AC219" s="36"/>
      <c r="AD219" s="36"/>
      <c r="AE219" s="11"/>
      <c r="AF219" s="61"/>
    </row>
    <row r="220" spans="1:32" x14ac:dyDescent="0.25">
      <c r="A220" s="54"/>
      <c r="B220" s="36">
        <f t="shared" si="64"/>
        <v>181</v>
      </c>
      <c r="C220" s="36" t="s">
        <v>54</v>
      </c>
      <c r="D220" s="36">
        <v>10</v>
      </c>
      <c r="E220" s="10" t="s">
        <v>458</v>
      </c>
      <c r="F220" s="41">
        <v>4950</v>
      </c>
      <c r="G220" s="153">
        <f t="shared" si="63"/>
        <v>49500</v>
      </c>
      <c r="H220" s="164">
        <v>2</v>
      </c>
      <c r="I220" s="38">
        <f t="shared" si="57"/>
        <v>9900</v>
      </c>
      <c r="J220" s="185"/>
      <c r="K220" s="36"/>
      <c r="L220" s="36"/>
      <c r="M220" s="66"/>
      <c r="N220" s="167">
        <v>2</v>
      </c>
      <c r="O220" s="38">
        <f t="shared" si="58"/>
        <v>9900</v>
      </c>
      <c r="P220" s="36"/>
      <c r="Q220" s="38"/>
      <c r="R220" s="36"/>
      <c r="S220" s="11"/>
      <c r="T220" s="167">
        <v>2</v>
      </c>
      <c r="U220" s="38">
        <f t="shared" si="59"/>
        <v>9900</v>
      </c>
      <c r="V220" s="36"/>
      <c r="W220" s="36"/>
      <c r="X220" s="36"/>
      <c r="Y220" s="41"/>
      <c r="Z220" s="171">
        <f t="shared" si="60"/>
        <v>4</v>
      </c>
      <c r="AA220" s="38">
        <f t="shared" si="61"/>
        <v>19800</v>
      </c>
      <c r="AB220" s="36"/>
      <c r="AC220" s="36"/>
      <c r="AD220" s="36"/>
      <c r="AE220" s="11"/>
      <c r="AF220" s="61"/>
    </row>
    <row r="221" spans="1:32" x14ac:dyDescent="0.25">
      <c r="A221" s="54"/>
      <c r="B221" s="36">
        <f t="shared" si="64"/>
        <v>182</v>
      </c>
      <c r="C221" s="36" t="s">
        <v>55</v>
      </c>
      <c r="D221" s="36">
        <v>8</v>
      </c>
      <c r="E221" s="10" t="s">
        <v>458</v>
      </c>
      <c r="F221" s="41">
        <v>10450</v>
      </c>
      <c r="G221" s="153">
        <f t="shared" si="63"/>
        <v>83600</v>
      </c>
      <c r="H221" s="164">
        <v>2</v>
      </c>
      <c r="I221" s="38">
        <f t="shared" si="57"/>
        <v>20900</v>
      </c>
      <c r="J221" s="185"/>
      <c r="K221" s="36"/>
      <c r="L221" s="36"/>
      <c r="M221" s="66"/>
      <c r="N221" s="167">
        <v>2</v>
      </c>
      <c r="O221" s="38">
        <f t="shared" si="58"/>
        <v>20900</v>
      </c>
      <c r="P221" s="36"/>
      <c r="Q221" s="38"/>
      <c r="R221" s="36"/>
      <c r="S221" s="11"/>
      <c r="T221" s="167">
        <v>2</v>
      </c>
      <c r="U221" s="38">
        <f t="shared" si="59"/>
        <v>20900</v>
      </c>
      <c r="V221" s="36"/>
      <c r="W221" s="36"/>
      <c r="X221" s="36"/>
      <c r="Y221" s="41"/>
      <c r="Z221" s="171">
        <f t="shared" si="60"/>
        <v>2</v>
      </c>
      <c r="AA221" s="38">
        <f t="shared" si="61"/>
        <v>20900</v>
      </c>
      <c r="AB221" s="36"/>
      <c r="AC221" s="36"/>
      <c r="AD221" s="36"/>
      <c r="AE221" s="11"/>
      <c r="AF221" s="61"/>
    </row>
    <row r="222" spans="1:32" x14ac:dyDescent="0.25">
      <c r="A222" s="54"/>
      <c r="B222" s="36">
        <f t="shared" si="64"/>
        <v>183</v>
      </c>
      <c r="C222" s="36" t="s">
        <v>635</v>
      </c>
      <c r="D222" s="36">
        <v>12</v>
      </c>
      <c r="E222" s="10" t="s">
        <v>458</v>
      </c>
      <c r="F222" s="41">
        <v>7500</v>
      </c>
      <c r="G222" s="41">
        <f t="shared" ref="G222:G223" si="65">+F222*D222</f>
        <v>90000</v>
      </c>
      <c r="H222" s="164">
        <v>2</v>
      </c>
      <c r="I222" s="38">
        <f t="shared" si="57"/>
        <v>15000</v>
      </c>
      <c r="J222" s="185"/>
      <c r="K222" s="36"/>
      <c r="L222" s="36"/>
      <c r="M222" s="66"/>
      <c r="N222" s="167">
        <v>1</v>
      </c>
      <c r="O222" s="38">
        <f t="shared" si="58"/>
        <v>7500</v>
      </c>
      <c r="P222" s="36"/>
      <c r="Q222" s="38"/>
      <c r="R222" s="36"/>
      <c r="S222" s="11"/>
      <c r="T222" s="167">
        <v>2</v>
      </c>
      <c r="U222" s="38">
        <f t="shared" si="59"/>
        <v>15000</v>
      </c>
      <c r="V222" s="36"/>
      <c r="W222" s="36"/>
      <c r="X222" s="36"/>
      <c r="Y222" s="41"/>
      <c r="Z222" s="171">
        <f t="shared" si="60"/>
        <v>7</v>
      </c>
      <c r="AA222" s="38">
        <f t="shared" si="61"/>
        <v>52500</v>
      </c>
      <c r="AB222" s="36"/>
      <c r="AC222" s="36"/>
      <c r="AD222" s="36"/>
      <c r="AE222" s="11"/>
      <c r="AF222" s="61"/>
    </row>
    <row r="223" spans="1:32" x14ac:dyDescent="0.25">
      <c r="A223" s="54"/>
      <c r="B223" s="36">
        <f t="shared" si="64"/>
        <v>184</v>
      </c>
      <c r="C223" s="36" t="s">
        <v>532</v>
      </c>
      <c r="D223" s="36">
        <v>2</v>
      </c>
      <c r="E223" s="10" t="s">
        <v>507</v>
      </c>
      <c r="F223" s="41">
        <v>7150</v>
      </c>
      <c r="G223" s="41">
        <f t="shared" si="65"/>
        <v>14300</v>
      </c>
      <c r="H223" s="164">
        <v>1</v>
      </c>
      <c r="I223" s="38">
        <f t="shared" si="57"/>
        <v>7150</v>
      </c>
      <c r="J223" s="185"/>
      <c r="K223" s="36"/>
      <c r="L223" s="36"/>
      <c r="M223" s="66"/>
      <c r="N223" s="167">
        <v>1</v>
      </c>
      <c r="O223" s="38">
        <f t="shared" si="58"/>
        <v>7150</v>
      </c>
      <c r="P223" s="36"/>
      <c r="Q223" s="38"/>
      <c r="R223" s="36"/>
      <c r="S223" s="11"/>
      <c r="T223" s="167">
        <v>0</v>
      </c>
      <c r="U223" s="38">
        <f t="shared" si="59"/>
        <v>0</v>
      </c>
      <c r="V223" s="36"/>
      <c r="W223" s="36"/>
      <c r="X223" s="36"/>
      <c r="Y223" s="41"/>
      <c r="Z223" s="171">
        <f t="shared" si="60"/>
        <v>0</v>
      </c>
      <c r="AA223" s="38">
        <f t="shared" si="61"/>
        <v>0</v>
      </c>
      <c r="AB223" s="36"/>
      <c r="AC223" s="36"/>
      <c r="AD223" s="36"/>
      <c r="AE223" s="11"/>
      <c r="AF223" s="61"/>
    </row>
    <row r="224" spans="1:32" x14ac:dyDescent="0.25">
      <c r="A224" s="54"/>
      <c r="B224" s="36">
        <f t="shared" si="64"/>
        <v>185</v>
      </c>
      <c r="C224" s="36" t="s">
        <v>632</v>
      </c>
      <c r="D224" s="36">
        <v>10</v>
      </c>
      <c r="E224" s="10" t="s">
        <v>458</v>
      </c>
      <c r="F224" s="41">
        <v>3600</v>
      </c>
      <c r="G224" s="153">
        <f t="shared" ref="G224:G225" si="66">+D224*F224</f>
        <v>36000</v>
      </c>
      <c r="H224" s="164">
        <v>2</v>
      </c>
      <c r="I224" s="38">
        <f t="shared" si="57"/>
        <v>7200</v>
      </c>
      <c r="J224" s="185"/>
      <c r="K224" s="36"/>
      <c r="L224" s="36"/>
      <c r="M224" s="66"/>
      <c r="N224" s="167">
        <v>2</v>
      </c>
      <c r="O224" s="38">
        <f t="shared" si="58"/>
        <v>7200</v>
      </c>
      <c r="P224" s="36"/>
      <c r="Q224" s="38"/>
      <c r="R224" s="36"/>
      <c r="S224" s="11"/>
      <c r="T224" s="167">
        <v>1</v>
      </c>
      <c r="U224" s="38">
        <f t="shared" si="59"/>
        <v>3600</v>
      </c>
      <c r="V224" s="36"/>
      <c r="W224" s="36"/>
      <c r="X224" s="36"/>
      <c r="Y224" s="41"/>
      <c r="Z224" s="171">
        <f t="shared" si="60"/>
        <v>5</v>
      </c>
      <c r="AA224" s="38">
        <f t="shared" si="61"/>
        <v>18000</v>
      </c>
      <c r="AB224" s="36"/>
      <c r="AC224" s="36"/>
      <c r="AD224" s="36"/>
      <c r="AE224" s="11"/>
      <c r="AF224" s="61"/>
    </row>
    <row r="225" spans="1:33" x14ac:dyDescent="0.25">
      <c r="A225" s="54"/>
      <c r="B225" s="36">
        <f t="shared" si="64"/>
        <v>186</v>
      </c>
      <c r="C225" s="36" t="s">
        <v>701</v>
      </c>
      <c r="D225" s="36">
        <v>6</v>
      </c>
      <c r="E225" s="10" t="s">
        <v>507</v>
      </c>
      <c r="F225" s="41">
        <v>8500</v>
      </c>
      <c r="G225" s="153">
        <f t="shared" si="66"/>
        <v>51000</v>
      </c>
      <c r="H225" s="164">
        <v>0</v>
      </c>
      <c r="I225" s="38">
        <f t="shared" si="57"/>
        <v>0</v>
      </c>
      <c r="J225" s="185"/>
      <c r="K225" s="36"/>
      <c r="L225" s="36"/>
      <c r="M225" s="66"/>
      <c r="N225" s="167"/>
      <c r="O225" s="38">
        <f t="shared" si="58"/>
        <v>0</v>
      </c>
      <c r="P225" s="36"/>
      <c r="Q225" s="38"/>
      <c r="R225" s="36"/>
      <c r="S225" s="11"/>
      <c r="T225" s="167">
        <v>6</v>
      </c>
      <c r="U225" s="38">
        <f t="shared" si="59"/>
        <v>51000</v>
      </c>
      <c r="V225" s="36"/>
      <c r="W225" s="36"/>
      <c r="X225" s="36"/>
      <c r="Y225" s="41"/>
      <c r="Z225" s="171">
        <f t="shared" si="60"/>
        <v>0</v>
      </c>
      <c r="AA225" s="38">
        <f t="shared" si="61"/>
        <v>0</v>
      </c>
      <c r="AB225" s="36"/>
      <c r="AC225" s="36"/>
      <c r="AD225" s="36"/>
      <c r="AE225" s="11"/>
      <c r="AF225" s="61"/>
    </row>
    <row r="226" spans="1:33" x14ac:dyDescent="0.25">
      <c r="A226" s="54"/>
      <c r="B226" s="36">
        <f>+B207+1</f>
        <v>169</v>
      </c>
      <c r="C226" s="36" t="s">
        <v>597</v>
      </c>
      <c r="D226" s="36">
        <v>4</v>
      </c>
      <c r="E226" s="10" t="s">
        <v>428</v>
      </c>
      <c r="F226" s="41">
        <v>50000</v>
      </c>
      <c r="G226" s="153">
        <v>200000</v>
      </c>
      <c r="H226" s="164">
        <v>1</v>
      </c>
      <c r="I226" s="38">
        <f t="shared" si="57"/>
        <v>50000</v>
      </c>
      <c r="J226" s="185"/>
      <c r="K226" s="36"/>
      <c r="L226" s="36"/>
      <c r="M226" s="66"/>
      <c r="N226" s="167">
        <v>1</v>
      </c>
      <c r="O226" s="38">
        <f t="shared" si="58"/>
        <v>50000</v>
      </c>
      <c r="P226" s="36"/>
      <c r="Q226" s="38"/>
      <c r="R226" s="36"/>
      <c r="S226" s="11"/>
      <c r="T226" s="167">
        <v>1</v>
      </c>
      <c r="U226" s="38">
        <f t="shared" si="59"/>
        <v>50000</v>
      </c>
      <c r="V226" s="36"/>
      <c r="W226" s="36"/>
      <c r="X226" s="36"/>
      <c r="Y226" s="41"/>
      <c r="Z226" s="171">
        <f t="shared" si="60"/>
        <v>1</v>
      </c>
      <c r="AA226" s="38">
        <f t="shared" si="61"/>
        <v>50000</v>
      </c>
      <c r="AB226" s="36"/>
      <c r="AC226" s="36"/>
      <c r="AD226" s="36"/>
      <c r="AE226" s="11"/>
      <c r="AF226" s="61">
        <f t="shared" si="62"/>
        <v>200000</v>
      </c>
    </row>
    <row r="227" spans="1:33" x14ac:dyDescent="0.25">
      <c r="A227" s="630" t="s">
        <v>685</v>
      </c>
      <c r="B227" s="631"/>
      <c r="C227" s="632"/>
      <c r="D227" s="354"/>
      <c r="E227" s="355"/>
      <c r="F227" s="356"/>
      <c r="G227" s="356">
        <f>SUM(G184:G226)</f>
        <v>8000000</v>
      </c>
      <c r="H227" s="357">
        <v>1</v>
      </c>
      <c r="I227" s="356">
        <f>SUM(I184:I226)</f>
        <v>1976483</v>
      </c>
      <c r="J227" s="359"/>
      <c r="K227" s="358"/>
      <c r="L227" s="354"/>
      <c r="M227" s="360"/>
      <c r="N227" s="357">
        <v>1</v>
      </c>
      <c r="O227" s="356">
        <f>SUM(O184:O226)</f>
        <v>1911229</v>
      </c>
      <c r="P227" s="359"/>
      <c r="Q227" s="358"/>
      <c r="R227" s="354"/>
      <c r="S227" s="360"/>
      <c r="T227" s="357">
        <v>1</v>
      </c>
      <c r="U227" s="356">
        <f>SUM(U184:U226)</f>
        <v>2101323</v>
      </c>
      <c r="V227" s="359"/>
      <c r="W227" s="358"/>
      <c r="X227" s="354"/>
      <c r="Y227" s="360"/>
      <c r="Z227" s="357">
        <v>1</v>
      </c>
      <c r="AA227" s="356">
        <f>SUM(AA184:AA226)</f>
        <v>2010965</v>
      </c>
      <c r="AB227" s="359"/>
      <c r="AC227" s="358"/>
      <c r="AD227" s="354"/>
      <c r="AE227" s="360"/>
      <c r="AF227" s="356">
        <f>SUM(AF184:AF226)</f>
        <v>6340958</v>
      </c>
      <c r="AG227" s="363">
        <f>+I227+O227+U227+AA227</f>
        <v>8000000</v>
      </c>
    </row>
    <row r="228" spans="1:33" x14ac:dyDescent="0.25">
      <c r="A228" s="257"/>
      <c r="B228" s="257"/>
      <c r="C228" s="257"/>
      <c r="D228" s="257"/>
      <c r="E228" s="257"/>
      <c r="F228" s="686"/>
      <c r="G228" s="686"/>
      <c r="H228" s="562"/>
      <c r="I228" s="562"/>
      <c r="J228" s="562"/>
      <c r="K228" s="258"/>
      <c r="L228" s="258"/>
      <c r="M228" s="258"/>
      <c r="N228" s="259"/>
      <c r="O228" s="258"/>
      <c r="P228" s="258"/>
      <c r="Q228" s="258"/>
      <c r="R228" s="258"/>
      <c r="S228" s="258"/>
      <c r="T228" s="258"/>
      <c r="U228" s="258"/>
      <c r="V228" s="258"/>
      <c r="W228" s="258"/>
      <c r="X228" s="257"/>
      <c r="Y228"/>
      <c r="AF228" s="61"/>
    </row>
    <row r="229" spans="1:33" x14ac:dyDescent="0.25">
      <c r="A229" s="257"/>
      <c r="B229" s="257"/>
      <c r="C229" s="257"/>
      <c r="D229" s="257"/>
      <c r="E229" s="257"/>
      <c r="F229" s="258"/>
      <c r="G229" s="273"/>
      <c r="H229" s="285"/>
      <c r="I229" s="258"/>
      <c r="J229" s="259"/>
      <c r="K229" s="258"/>
      <c r="L229" s="258"/>
      <c r="M229" s="258"/>
      <c r="N229" s="259"/>
      <c r="O229" s="258"/>
      <c r="P229" s="258"/>
      <c r="Q229" s="258"/>
      <c r="R229" s="258"/>
      <c r="S229" s="563"/>
      <c r="T229" s="563"/>
      <c r="U229" s="563"/>
      <c r="V229" s="258"/>
      <c r="W229" s="258"/>
      <c r="X229" s="257"/>
      <c r="Y229"/>
      <c r="AF229" s="61"/>
    </row>
  </sheetData>
  <mergeCells count="95">
    <mergeCell ref="V123:W123"/>
    <mergeCell ref="D122:D124"/>
    <mergeCell ref="E122:E124"/>
    <mergeCell ref="F122:F124"/>
    <mergeCell ref="H181:AE181"/>
    <mergeCell ref="X123:Y123"/>
    <mergeCell ref="Z123:AA123"/>
    <mergeCell ref="AB123:AC123"/>
    <mergeCell ref="AD123:AE123"/>
    <mergeCell ref="Z182:AA182"/>
    <mergeCell ref="AB182:AC182"/>
    <mergeCell ref="AD182:AE182"/>
    <mergeCell ref="A184:C184"/>
    <mergeCell ref="A227:C227"/>
    <mergeCell ref="N182:O182"/>
    <mergeCell ref="P182:Q182"/>
    <mergeCell ref="R182:S182"/>
    <mergeCell ref="T182:U182"/>
    <mergeCell ref="V182:W182"/>
    <mergeCell ref="X182:Y182"/>
    <mergeCell ref="A181:C183"/>
    <mergeCell ref="D181:D183"/>
    <mergeCell ref="E181:E183"/>
    <mergeCell ref="F228:G228"/>
    <mergeCell ref="H228:J228"/>
    <mergeCell ref="H182:I182"/>
    <mergeCell ref="J182:K182"/>
    <mergeCell ref="L182:M182"/>
    <mergeCell ref="F181:F183"/>
    <mergeCell ref="G181:G183"/>
    <mergeCell ref="A69:C69"/>
    <mergeCell ref="A176:C176"/>
    <mergeCell ref="A177:AE177"/>
    <mergeCell ref="A178:AE178"/>
    <mergeCell ref="A179:AE179"/>
    <mergeCell ref="A116:C116"/>
    <mergeCell ref="A118:AE118"/>
    <mergeCell ref="A119:AE119"/>
    <mergeCell ref="A120:AE120"/>
    <mergeCell ref="A122:C124"/>
    <mergeCell ref="A125:C125"/>
    <mergeCell ref="G122:G124"/>
    <mergeCell ref="H122:AE122"/>
    <mergeCell ref="H123:I123"/>
    <mergeCell ref="J123:K123"/>
    <mergeCell ref="L123:M123"/>
    <mergeCell ref="L67:M67"/>
    <mergeCell ref="N67:O67"/>
    <mergeCell ref="P67:Q67"/>
    <mergeCell ref="R67:S67"/>
    <mergeCell ref="S229:U229"/>
    <mergeCell ref="N123:O123"/>
    <mergeCell ref="P123:Q123"/>
    <mergeCell ref="R123:S123"/>
    <mergeCell ref="T123:U123"/>
    <mergeCell ref="A63:AE63"/>
    <mergeCell ref="A64:AE64"/>
    <mergeCell ref="A66:C68"/>
    <mergeCell ref="D66:D68"/>
    <mergeCell ref="E66:E68"/>
    <mergeCell ref="F66:F68"/>
    <mergeCell ref="G66:G68"/>
    <mergeCell ref="H66:AE66"/>
    <mergeCell ref="T67:U67"/>
    <mergeCell ref="V67:W67"/>
    <mergeCell ref="X67:Y67"/>
    <mergeCell ref="Z67:AA67"/>
    <mergeCell ref="AB67:AC67"/>
    <mergeCell ref="AD67:AE67"/>
    <mergeCell ref="H67:I67"/>
    <mergeCell ref="J67:K67"/>
    <mergeCell ref="A1:AE1"/>
    <mergeCell ref="A2:AE2"/>
    <mergeCell ref="A3:AE3"/>
    <mergeCell ref="A5:C7"/>
    <mergeCell ref="D5:D7"/>
    <mergeCell ref="E5:E7"/>
    <mergeCell ref="F5:F7"/>
    <mergeCell ref="G5:G7"/>
    <mergeCell ref="H5:AE5"/>
    <mergeCell ref="H6:I6"/>
    <mergeCell ref="V6:W6"/>
    <mergeCell ref="X6:Y6"/>
    <mergeCell ref="Z6:AA6"/>
    <mergeCell ref="J6:K6"/>
    <mergeCell ref="L6:M6"/>
    <mergeCell ref="N6:O6"/>
    <mergeCell ref="AB6:AC6"/>
    <mergeCell ref="AD6:AE6"/>
    <mergeCell ref="T6:U6"/>
    <mergeCell ref="F59:G59"/>
    <mergeCell ref="A62:AE62"/>
    <mergeCell ref="P6:Q6"/>
    <mergeCell ref="R6:S6"/>
    <mergeCell ref="A58:C58"/>
  </mergeCells>
  <pageMargins left="0.19" right="0.23" top="0.28000000000000003" bottom="0.21" header="0.19" footer="0.19"/>
  <pageSetup paperSize="5" scale="75" orientation="landscape" horizontalDpi="0" verticalDpi="0" r:id="rId1"/>
  <headerFooter>
    <oddHeader>&amp;L&amp;"-,Bold Italic"&amp;9PPMP 2017- ANNEX 7
Office of the Municipal Engineer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6"/>
  <sheetViews>
    <sheetView view="pageLayout" workbookViewId="0">
      <selection activeCell="G45" sqref="G45:G47"/>
    </sheetView>
  </sheetViews>
  <sheetFormatPr defaultRowHeight="15" x14ac:dyDescent="0.25"/>
  <cols>
    <col min="1" max="1" width="5.140625" customWidth="1"/>
    <col min="2" max="2" width="3.28515625" customWidth="1"/>
    <col min="3" max="3" width="3.42578125" customWidth="1"/>
    <col min="4" max="4" width="19.42578125" customWidth="1"/>
    <col min="5" max="5" width="12.140625" customWidth="1"/>
    <col min="6" max="6" width="6.140625" customWidth="1"/>
    <col min="7" max="7" width="6" customWidth="1"/>
    <col min="8" max="8" width="5.140625" customWidth="1"/>
    <col min="9" max="9" width="13" customWidth="1"/>
    <col min="10" max="10" width="4.5703125" customWidth="1"/>
    <col min="11" max="11" width="3.85546875" customWidth="1"/>
    <col min="12" max="12" width="3.7109375" customWidth="1"/>
    <col min="13" max="13" width="4.42578125" customWidth="1"/>
    <col min="14" max="14" width="4.28515625" customWidth="1"/>
    <col min="15" max="15" width="4.7109375" customWidth="1"/>
    <col min="16" max="16" width="5" customWidth="1"/>
    <col min="17" max="17" width="13.5703125" customWidth="1"/>
    <col min="18" max="18" width="4" customWidth="1"/>
    <col min="19" max="19" width="3.85546875" customWidth="1"/>
    <col min="20" max="20" width="4.28515625" customWidth="1"/>
    <col min="21" max="23" width="4.140625" customWidth="1"/>
    <col min="24" max="24" width="4" customWidth="1"/>
    <col min="25" max="26" width="4.140625" customWidth="1"/>
    <col min="27" max="27" width="4.7109375" customWidth="1"/>
    <col min="28" max="28" width="5.140625" customWidth="1"/>
    <col min="29" max="29" width="5" customWidth="1"/>
    <col min="30" max="30" width="4.140625" customWidth="1"/>
    <col min="31" max="31" width="4.5703125" customWidth="1"/>
    <col min="32" max="32" width="4.140625" customWidth="1"/>
    <col min="33" max="33" width="4.28515625" customWidth="1"/>
  </cols>
  <sheetData>
    <row r="2" spans="1:33" ht="15.75" x14ac:dyDescent="0.25">
      <c r="A2" s="585" t="s">
        <v>700</v>
      </c>
      <c r="B2" s="585"/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5"/>
      <c r="AA2" s="585"/>
      <c r="AB2" s="585"/>
      <c r="AC2" s="585"/>
      <c r="AD2" s="585"/>
      <c r="AE2" s="585"/>
      <c r="AF2" s="585"/>
    </row>
    <row r="3" spans="1:33" ht="15.75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</row>
    <row r="4" spans="1:33" x14ac:dyDescent="0.25">
      <c r="A4" s="646" t="s">
        <v>1</v>
      </c>
      <c r="B4" s="646"/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646"/>
      <c r="AA4" s="646"/>
      <c r="AB4" s="646"/>
      <c r="AC4" s="646"/>
      <c r="AD4" s="646"/>
      <c r="AE4" s="646"/>
      <c r="AF4" s="646"/>
    </row>
    <row r="5" spans="1:33" x14ac:dyDescent="0.25">
      <c r="A5" s="647" t="s">
        <v>2</v>
      </c>
      <c r="B5" s="647"/>
      <c r="C5" s="647"/>
      <c r="D5" s="647"/>
      <c r="E5" s="647"/>
      <c r="F5" s="647"/>
      <c r="G5" s="647"/>
      <c r="H5" s="647"/>
      <c r="I5" s="647"/>
      <c r="J5" s="647"/>
      <c r="K5" s="647"/>
      <c r="L5" s="647"/>
      <c r="M5" s="647"/>
      <c r="N5" s="647"/>
      <c r="O5" s="647"/>
      <c r="P5" s="647"/>
      <c r="Q5" s="647"/>
      <c r="R5" s="647"/>
      <c r="S5" s="647"/>
      <c r="T5" s="647"/>
      <c r="U5" s="647"/>
      <c r="V5" s="647"/>
      <c r="W5" s="647"/>
      <c r="X5" s="647"/>
      <c r="Y5" s="647"/>
      <c r="Z5" s="647"/>
      <c r="AA5" s="647"/>
      <c r="AB5" s="647"/>
      <c r="AC5" s="647"/>
      <c r="AD5" s="647"/>
      <c r="AE5" s="647"/>
      <c r="AF5" s="647"/>
    </row>
    <row r="6" spans="1:33" x14ac:dyDescent="0.25">
      <c r="A6" s="51" t="s">
        <v>393</v>
      </c>
      <c r="B6" s="48"/>
      <c r="C6" s="48"/>
      <c r="D6" s="48"/>
      <c r="E6" s="48"/>
      <c r="F6" s="48"/>
      <c r="G6" s="48"/>
      <c r="H6" s="49"/>
      <c r="I6" s="60"/>
      <c r="J6" s="50"/>
      <c r="K6" s="48"/>
      <c r="L6" s="48"/>
      <c r="M6" s="48"/>
      <c r="N6" s="48"/>
      <c r="O6" s="60"/>
      <c r="P6" s="48"/>
      <c r="Q6" s="48"/>
      <c r="R6" s="48"/>
      <c r="S6" s="48"/>
      <c r="T6" s="48"/>
      <c r="U6" s="60"/>
      <c r="V6" s="48"/>
      <c r="W6" s="48"/>
      <c r="X6" s="48"/>
      <c r="Y6" s="48"/>
      <c r="Z6" s="48"/>
      <c r="AA6" s="60"/>
      <c r="AB6" s="48"/>
      <c r="AC6" s="48"/>
      <c r="AD6" s="48"/>
      <c r="AE6" s="48"/>
      <c r="AF6" s="48"/>
    </row>
    <row r="7" spans="1:33" s="198" customFormat="1" ht="15" customHeight="1" x14ac:dyDescent="0.25">
      <c r="A7" s="687" t="s">
        <v>3</v>
      </c>
      <c r="B7" s="689" t="s">
        <v>367</v>
      </c>
      <c r="C7" s="690"/>
      <c r="D7" s="691"/>
      <c r="E7" s="698" t="s">
        <v>356</v>
      </c>
      <c r="F7" s="698" t="s">
        <v>357</v>
      </c>
      <c r="G7" s="698" t="s">
        <v>358</v>
      </c>
      <c r="H7" s="698" t="s">
        <v>106</v>
      </c>
      <c r="I7" s="698" t="s">
        <v>359</v>
      </c>
      <c r="J7" s="663" t="s">
        <v>21</v>
      </c>
      <c r="K7" s="663"/>
      <c r="L7" s="663"/>
      <c r="M7" s="663"/>
      <c r="N7" s="663"/>
      <c r="O7" s="663"/>
      <c r="P7" s="663"/>
      <c r="Q7" s="663"/>
      <c r="R7" s="663"/>
      <c r="S7" s="663"/>
      <c r="T7" s="663"/>
      <c r="U7" s="663"/>
      <c r="V7" s="663"/>
      <c r="W7" s="663"/>
      <c r="X7" s="663"/>
      <c r="Y7" s="663"/>
      <c r="Z7" s="663"/>
      <c r="AA7" s="663"/>
      <c r="AB7" s="663"/>
      <c r="AC7" s="663"/>
      <c r="AD7" s="663"/>
      <c r="AE7" s="663"/>
      <c r="AF7" s="663"/>
      <c r="AG7" s="664"/>
    </row>
    <row r="8" spans="1:33" s="198" customFormat="1" x14ac:dyDescent="0.25">
      <c r="A8" s="688"/>
      <c r="B8" s="692"/>
      <c r="C8" s="693"/>
      <c r="D8" s="694"/>
      <c r="E8" s="699"/>
      <c r="F8" s="699"/>
      <c r="G8" s="699"/>
      <c r="H8" s="699"/>
      <c r="I8" s="699"/>
      <c r="J8" s="661" t="s">
        <v>9</v>
      </c>
      <c r="K8" s="661"/>
      <c r="L8" s="661" t="s">
        <v>10</v>
      </c>
      <c r="M8" s="661"/>
      <c r="N8" s="661" t="s">
        <v>11</v>
      </c>
      <c r="O8" s="661"/>
      <c r="P8" s="661" t="s">
        <v>12</v>
      </c>
      <c r="Q8" s="661"/>
      <c r="R8" s="661" t="s">
        <v>13</v>
      </c>
      <c r="S8" s="661"/>
      <c r="T8" s="661" t="s">
        <v>14</v>
      </c>
      <c r="U8" s="661"/>
      <c r="V8" s="661" t="s">
        <v>15</v>
      </c>
      <c r="W8" s="661"/>
      <c r="X8" s="661" t="s">
        <v>16</v>
      </c>
      <c r="Y8" s="661"/>
      <c r="Z8" s="661" t="s">
        <v>17</v>
      </c>
      <c r="AA8" s="661"/>
      <c r="AB8" s="661" t="s">
        <v>18</v>
      </c>
      <c r="AC8" s="661"/>
      <c r="AD8" s="661" t="s">
        <v>19</v>
      </c>
      <c r="AE8" s="661"/>
      <c r="AF8" s="661" t="s">
        <v>20</v>
      </c>
      <c r="AG8" s="662"/>
    </row>
    <row r="9" spans="1:33" s="199" customFormat="1" ht="40.5" x14ac:dyDescent="0.25">
      <c r="A9" s="688"/>
      <c r="B9" s="695"/>
      <c r="C9" s="696"/>
      <c r="D9" s="697"/>
      <c r="E9" s="699"/>
      <c r="F9" s="699"/>
      <c r="G9" s="699"/>
      <c r="H9" s="699"/>
      <c r="I9" s="699"/>
      <c r="J9" s="100" t="s">
        <v>7</v>
      </c>
      <c r="K9" s="101" t="s">
        <v>8</v>
      </c>
      <c r="L9" s="100" t="s">
        <v>7</v>
      </c>
      <c r="M9" s="100" t="s">
        <v>8</v>
      </c>
      <c r="N9" s="100" t="s">
        <v>7</v>
      </c>
      <c r="O9" s="100" t="s">
        <v>8</v>
      </c>
      <c r="P9" s="100" t="s">
        <v>7</v>
      </c>
      <c r="Q9" s="100" t="s">
        <v>8</v>
      </c>
      <c r="R9" s="100" t="s">
        <v>7</v>
      </c>
      <c r="S9" s="100" t="s">
        <v>8</v>
      </c>
      <c r="T9" s="100" t="s">
        <v>7</v>
      </c>
      <c r="U9" s="100" t="s">
        <v>8</v>
      </c>
      <c r="V9" s="100" t="s">
        <v>7</v>
      </c>
      <c r="W9" s="100" t="s">
        <v>8</v>
      </c>
      <c r="X9" s="100" t="s">
        <v>7</v>
      </c>
      <c r="Y9" s="100" t="s">
        <v>8</v>
      </c>
      <c r="Z9" s="100" t="s">
        <v>7</v>
      </c>
      <c r="AA9" s="100" t="s">
        <v>8</v>
      </c>
      <c r="AB9" s="100" t="s">
        <v>7</v>
      </c>
      <c r="AC9" s="100" t="s">
        <v>8</v>
      </c>
      <c r="AD9" s="100" t="s">
        <v>7</v>
      </c>
      <c r="AE9" s="100" t="s">
        <v>8</v>
      </c>
      <c r="AF9" s="100" t="s">
        <v>7</v>
      </c>
      <c r="AG9" s="102" t="s">
        <v>8</v>
      </c>
    </row>
    <row r="10" spans="1:33" ht="15.75" x14ac:dyDescent="0.25">
      <c r="A10" s="122" t="s">
        <v>706</v>
      </c>
      <c r="B10" s="105"/>
      <c r="C10" s="106"/>
      <c r="D10" s="8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7"/>
    </row>
    <row r="11" spans="1:33" s="118" customFormat="1" ht="60" x14ac:dyDescent="0.25">
      <c r="A11" s="112"/>
      <c r="B11" s="113" t="s">
        <v>398</v>
      </c>
      <c r="C11" s="700" t="s">
        <v>707</v>
      </c>
      <c r="D11" s="701"/>
      <c r="E11" s="114" t="s">
        <v>409</v>
      </c>
      <c r="F11" s="115" t="s">
        <v>394</v>
      </c>
      <c r="G11" s="115">
        <v>1</v>
      </c>
      <c r="H11" s="115" t="s">
        <v>395</v>
      </c>
      <c r="I11" s="116">
        <v>1000000</v>
      </c>
      <c r="J11" s="115"/>
      <c r="K11" s="116"/>
      <c r="L11" s="115"/>
      <c r="M11" s="115"/>
      <c r="N11" s="115"/>
      <c r="O11" s="115"/>
      <c r="P11" s="115">
        <v>1</v>
      </c>
      <c r="Q11" s="116">
        <v>1000000</v>
      </c>
      <c r="R11" s="115"/>
      <c r="S11" s="115"/>
      <c r="T11" s="115"/>
      <c r="U11" s="115"/>
      <c r="V11" s="115"/>
      <c r="W11" s="116"/>
      <c r="X11" s="115"/>
      <c r="Y11" s="115"/>
      <c r="Z11" s="115"/>
      <c r="AA11" s="115"/>
      <c r="AB11" s="115"/>
      <c r="AC11" s="116"/>
      <c r="AD11" s="115"/>
      <c r="AE11" s="115"/>
      <c r="AF11" s="115"/>
      <c r="AG11" s="117"/>
    </row>
    <row r="12" spans="1:33" x14ac:dyDescent="0.25">
      <c r="A12" s="25"/>
      <c r="B12" s="121" t="s">
        <v>399</v>
      </c>
      <c r="C12" s="110" t="s">
        <v>416</v>
      </c>
      <c r="D12" s="8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7"/>
    </row>
    <row r="13" spans="1:33" x14ac:dyDescent="0.25">
      <c r="A13" s="25"/>
      <c r="B13" s="105"/>
      <c r="C13" s="106" t="s">
        <v>397</v>
      </c>
      <c r="D13" s="86" t="s">
        <v>403</v>
      </c>
      <c r="E13" s="26"/>
      <c r="F13" s="26"/>
      <c r="G13" s="26"/>
      <c r="H13" s="26"/>
      <c r="I13" s="111">
        <v>280000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7"/>
    </row>
    <row r="14" spans="1:33" x14ac:dyDescent="0.25">
      <c r="A14" s="25"/>
      <c r="B14" s="105"/>
      <c r="C14" s="106" t="s">
        <v>401</v>
      </c>
      <c r="D14" s="86" t="s">
        <v>400</v>
      </c>
      <c r="E14" s="26"/>
      <c r="F14" s="26"/>
      <c r="G14" s="26"/>
      <c r="H14" s="26"/>
      <c r="I14" s="111">
        <v>140000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7"/>
    </row>
    <row r="15" spans="1:33" x14ac:dyDescent="0.25">
      <c r="A15" s="25"/>
      <c r="B15" s="105"/>
      <c r="C15" s="106" t="s">
        <v>404</v>
      </c>
      <c r="D15" t="s">
        <v>402</v>
      </c>
      <c r="E15" s="26"/>
      <c r="F15" s="26"/>
      <c r="G15" s="26"/>
      <c r="H15" s="26"/>
      <c r="I15" s="111">
        <v>75000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7"/>
    </row>
    <row r="16" spans="1:33" x14ac:dyDescent="0.25">
      <c r="A16" s="25"/>
      <c r="B16" s="105"/>
      <c r="C16" s="106" t="s">
        <v>569</v>
      </c>
      <c r="D16" s="86" t="s">
        <v>562</v>
      </c>
      <c r="E16" s="26"/>
      <c r="F16" s="26"/>
      <c r="G16" s="26"/>
      <c r="H16" s="26"/>
      <c r="I16" s="111">
        <v>40000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7"/>
    </row>
    <row r="17" spans="1:33" x14ac:dyDescent="0.25">
      <c r="A17" s="25"/>
      <c r="B17" s="105"/>
      <c r="C17" s="106" t="s">
        <v>407</v>
      </c>
      <c r="D17" s="86" t="s">
        <v>575</v>
      </c>
      <c r="E17" s="26"/>
      <c r="F17" s="26"/>
      <c r="G17" s="26"/>
      <c r="H17" s="26"/>
      <c r="I17" s="111">
        <v>160000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7"/>
    </row>
    <row r="18" spans="1:33" x14ac:dyDescent="0.25">
      <c r="A18" s="25"/>
      <c r="B18" s="105"/>
      <c r="C18" s="106" t="s">
        <v>570</v>
      </c>
      <c r="D18" s="86" t="s">
        <v>408</v>
      </c>
      <c r="E18" s="26"/>
      <c r="F18" s="26"/>
      <c r="G18" s="26"/>
      <c r="H18" s="26"/>
      <c r="I18" s="111">
        <v>40000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7"/>
    </row>
    <row r="19" spans="1:33" x14ac:dyDescent="0.25">
      <c r="A19" s="25"/>
      <c r="B19" s="105"/>
      <c r="C19" s="106" t="s">
        <v>412</v>
      </c>
      <c r="D19" s="86" t="s">
        <v>415</v>
      </c>
      <c r="E19" s="26"/>
      <c r="F19" s="26"/>
      <c r="G19" s="26"/>
      <c r="H19" s="26"/>
      <c r="I19" s="111">
        <v>50000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7"/>
    </row>
    <row r="20" spans="1:33" x14ac:dyDescent="0.25">
      <c r="A20" s="25"/>
      <c r="B20" s="105"/>
      <c r="C20" s="106" t="s">
        <v>571</v>
      </c>
      <c r="D20" s="86" t="s">
        <v>564</v>
      </c>
      <c r="E20" s="26"/>
      <c r="F20" s="26"/>
      <c r="G20" s="26"/>
      <c r="H20" s="26"/>
      <c r="I20" s="111">
        <v>75000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7"/>
    </row>
    <row r="21" spans="1:33" x14ac:dyDescent="0.25">
      <c r="A21" s="25"/>
      <c r="B21" s="105"/>
      <c r="C21" s="106" t="s">
        <v>572</v>
      </c>
      <c r="D21" s="86" t="s">
        <v>413</v>
      </c>
      <c r="E21" s="26"/>
      <c r="F21" s="26"/>
      <c r="G21" s="26"/>
      <c r="H21" s="26"/>
      <c r="I21" s="111">
        <v>45000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7"/>
    </row>
    <row r="22" spans="1:33" x14ac:dyDescent="0.25">
      <c r="A22" s="25"/>
      <c r="B22" s="105"/>
      <c r="C22" s="106" t="s">
        <v>573</v>
      </c>
      <c r="D22" s="86" t="s">
        <v>561</v>
      </c>
      <c r="E22" s="26"/>
      <c r="F22" s="26"/>
      <c r="G22" s="26"/>
      <c r="H22" s="26"/>
      <c r="I22" s="111">
        <v>50000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7"/>
    </row>
    <row r="23" spans="1:33" x14ac:dyDescent="0.25">
      <c r="A23" s="25"/>
      <c r="B23" s="105"/>
      <c r="C23" s="106" t="s">
        <v>574</v>
      </c>
      <c r="D23" s="86" t="s">
        <v>499</v>
      </c>
      <c r="E23" s="26"/>
      <c r="F23" s="26"/>
      <c r="G23" s="26"/>
      <c r="H23" s="26"/>
      <c r="I23" s="111">
        <v>45000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7"/>
    </row>
    <row r="24" spans="1:33" x14ac:dyDescent="0.25">
      <c r="A24" s="25"/>
      <c r="B24" s="105"/>
      <c r="C24" s="106"/>
      <c r="D24" s="86"/>
      <c r="E24" s="711" t="s">
        <v>594</v>
      </c>
      <c r="F24" s="712"/>
      <c r="G24" s="712"/>
      <c r="H24" s="713"/>
      <c r="I24" s="111">
        <f>SUM(I13:I23)</f>
        <v>1000000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95"/>
      <c r="Y24" s="95"/>
      <c r="Z24" s="95"/>
      <c r="AA24" s="95"/>
      <c r="AB24" s="95"/>
      <c r="AC24" s="95"/>
      <c r="AD24" s="95"/>
      <c r="AE24" s="95"/>
      <c r="AF24" s="95"/>
      <c r="AG24" s="96"/>
    </row>
    <row r="25" spans="1:33" s="126" customFormat="1" x14ac:dyDescent="0.25">
      <c r="A25" s="702" t="s">
        <v>724</v>
      </c>
      <c r="B25" s="703"/>
      <c r="C25" s="703"/>
      <c r="D25" s="703"/>
      <c r="E25" s="703"/>
      <c r="F25" s="703"/>
      <c r="G25" s="703"/>
      <c r="H25" s="704"/>
      <c r="I25" s="123">
        <f>+I11</f>
        <v>1000000</v>
      </c>
      <c r="J25" s="124"/>
      <c r="K25" s="195"/>
      <c r="L25" s="124"/>
      <c r="M25" s="124"/>
      <c r="N25" s="124"/>
      <c r="O25" s="124"/>
      <c r="P25" s="124"/>
      <c r="Q25" s="195">
        <f>+Q11</f>
        <v>1000000</v>
      </c>
      <c r="R25" s="124"/>
      <c r="S25" s="124"/>
      <c r="T25" s="124"/>
      <c r="U25" s="124"/>
      <c r="V25" s="124"/>
      <c r="W25" s="195"/>
      <c r="X25" s="124"/>
      <c r="Y25" s="124"/>
      <c r="Z25" s="124"/>
      <c r="AA25" s="124"/>
      <c r="AB25" s="124"/>
      <c r="AC25" s="195"/>
      <c r="AD25" s="124"/>
      <c r="AE25" s="124"/>
      <c r="AF25" s="124"/>
      <c r="AG25" s="125"/>
    </row>
    <row r="26" spans="1:33" s="126" customFormat="1" ht="15.75" hidden="1" x14ac:dyDescent="0.25">
      <c r="A26" s="122"/>
      <c r="B26" s="105"/>
      <c r="C26" s="106"/>
      <c r="D26" s="8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7"/>
    </row>
    <row r="27" spans="1:33" s="126" customFormat="1" hidden="1" x14ac:dyDescent="0.25">
      <c r="A27" s="119"/>
      <c r="B27" s="120"/>
      <c r="C27" s="106"/>
      <c r="D27" s="8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7"/>
    </row>
    <row r="28" spans="1:33" s="126" customFormat="1" hidden="1" x14ac:dyDescent="0.25">
      <c r="A28" s="112"/>
      <c r="B28" s="113"/>
      <c r="C28" s="700"/>
      <c r="D28" s="701"/>
      <c r="E28" s="114"/>
      <c r="F28" s="115"/>
      <c r="G28" s="115"/>
      <c r="H28" s="115"/>
      <c r="I28" s="116"/>
      <c r="J28" s="115"/>
      <c r="K28" s="116"/>
      <c r="L28" s="115"/>
      <c r="M28" s="115"/>
      <c r="N28" s="115"/>
      <c r="O28" s="115"/>
      <c r="P28" s="115"/>
      <c r="Q28" s="116"/>
      <c r="R28" s="26"/>
      <c r="S28" s="26"/>
      <c r="T28" s="26"/>
      <c r="U28" s="26"/>
      <c r="V28" s="115"/>
      <c r="W28" s="116"/>
      <c r="X28" s="26"/>
      <c r="Y28" s="26"/>
      <c r="Z28" s="26"/>
      <c r="AA28" s="26"/>
      <c r="AB28" s="26"/>
      <c r="AC28" s="191"/>
      <c r="AD28" s="26"/>
      <c r="AE28" s="26"/>
      <c r="AF28" s="26"/>
      <c r="AG28" s="27"/>
    </row>
    <row r="29" spans="1:33" s="126" customFormat="1" hidden="1" x14ac:dyDescent="0.25">
      <c r="A29" s="705"/>
      <c r="B29" s="706"/>
      <c r="C29" s="706"/>
      <c r="D29" s="706"/>
      <c r="E29" s="706"/>
      <c r="F29" s="706"/>
      <c r="G29" s="706"/>
      <c r="H29" s="707"/>
      <c r="I29" s="127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9"/>
    </row>
    <row r="30" spans="1:33" s="126" customFormat="1" hidden="1" x14ac:dyDescent="0.25">
      <c r="A30" s="708"/>
      <c r="B30" s="709"/>
      <c r="C30" s="709"/>
      <c r="D30" s="709"/>
      <c r="E30" s="709"/>
      <c r="F30" s="709"/>
      <c r="G30" s="709"/>
      <c r="H30" s="710"/>
      <c r="I30" s="192"/>
      <c r="J30" s="193"/>
      <c r="K30" s="287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2"/>
      <c r="X30" s="193"/>
      <c r="Y30" s="193"/>
      <c r="Z30" s="193"/>
      <c r="AA30" s="193"/>
      <c r="AB30" s="193"/>
      <c r="AC30" s="192"/>
      <c r="AD30" s="193"/>
      <c r="AE30" s="193"/>
      <c r="AF30" s="193"/>
      <c r="AG30" s="194"/>
    </row>
    <row r="31" spans="1:33" ht="15.75" hidden="1" x14ac:dyDescent="0.25">
      <c r="A31" s="122"/>
      <c r="B31" s="105"/>
      <c r="C31" s="106"/>
      <c r="D31" s="8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7"/>
    </row>
    <row r="32" spans="1:33" hidden="1" x14ac:dyDescent="0.25">
      <c r="A32" s="119"/>
      <c r="B32" s="120"/>
      <c r="C32" s="106"/>
      <c r="D32" s="8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7"/>
    </row>
    <row r="33" spans="1:33" hidden="1" x14ac:dyDescent="0.25">
      <c r="A33" s="112"/>
      <c r="B33" s="113"/>
      <c r="C33" s="700"/>
      <c r="D33" s="701"/>
      <c r="E33" s="114"/>
      <c r="F33" s="115"/>
      <c r="G33" s="115"/>
      <c r="H33" s="115"/>
      <c r="I33" s="116"/>
      <c r="J33" s="115"/>
      <c r="K33" s="116"/>
      <c r="L33" s="115"/>
      <c r="M33" s="115"/>
      <c r="N33" s="115"/>
      <c r="O33" s="115"/>
      <c r="P33" s="115"/>
      <c r="Q33" s="116"/>
      <c r="R33" s="26"/>
      <c r="S33" s="26"/>
      <c r="T33" s="26"/>
      <c r="U33" s="26"/>
      <c r="V33" s="115"/>
      <c r="W33" s="116"/>
      <c r="X33" s="26"/>
      <c r="Y33" s="26"/>
      <c r="Z33" s="26"/>
      <c r="AA33" s="26"/>
      <c r="AB33" s="26"/>
      <c r="AC33" s="191"/>
      <c r="AD33" s="26"/>
      <c r="AE33" s="26"/>
      <c r="AF33" s="26"/>
      <c r="AG33" s="27"/>
    </row>
    <row r="34" spans="1:33" s="126" customFormat="1" hidden="1" x14ac:dyDescent="0.25">
      <c r="A34" s="705"/>
      <c r="B34" s="706"/>
      <c r="C34" s="706"/>
      <c r="D34" s="706"/>
      <c r="E34" s="706"/>
      <c r="F34" s="706"/>
      <c r="G34" s="706"/>
      <c r="H34" s="707"/>
      <c r="I34" s="127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9"/>
    </row>
    <row r="35" spans="1:33" s="126" customFormat="1" hidden="1" x14ac:dyDescent="0.25">
      <c r="A35" s="708" t="s">
        <v>488</v>
      </c>
      <c r="B35" s="709"/>
      <c r="C35" s="709"/>
      <c r="D35" s="709"/>
      <c r="E35" s="709"/>
      <c r="F35" s="709"/>
      <c r="G35" s="709"/>
      <c r="H35" s="710"/>
      <c r="I35" s="192">
        <f>+I34</f>
        <v>0</v>
      </c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2"/>
      <c r="X35" s="193"/>
      <c r="Y35" s="193"/>
      <c r="Z35" s="193"/>
      <c r="AA35" s="193"/>
      <c r="AB35" s="193">
        <f>+AB33</f>
        <v>0</v>
      </c>
      <c r="AC35" s="192">
        <f>SUM(AC10:AC34)</f>
        <v>0</v>
      </c>
      <c r="AD35" s="193"/>
      <c r="AE35" s="193"/>
      <c r="AF35" s="193"/>
      <c r="AG35" s="194"/>
    </row>
    <row r="36" spans="1:33" x14ac:dyDescent="0.25">
      <c r="B36" s="263"/>
      <c r="C36" s="263"/>
      <c r="D36" s="263"/>
      <c r="E36" s="263"/>
      <c r="F36" s="263"/>
      <c r="G36" s="265"/>
      <c r="H36" s="265"/>
      <c r="I36" s="267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3"/>
      <c r="Z36" s="263"/>
      <c r="AA36" s="263"/>
      <c r="AB36" s="263"/>
    </row>
    <row r="37" spans="1:33" x14ac:dyDescent="0.25">
      <c r="B37" s="263"/>
      <c r="C37" s="263"/>
      <c r="D37" s="263"/>
      <c r="E37" s="263"/>
      <c r="F37" s="263"/>
      <c r="G37" s="265"/>
      <c r="H37" s="265"/>
      <c r="I37" s="267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3"/>
      <c r="Z37" s="263"/>
      <c r="AA37" s="263"/>
      <c r="AB37" s="263"/>
    </row>
    <row r="38" spans="1:33" x14ac:dyDescent="0.25">
      <c r="B38" s="263"/>
      <c r="C38" s="263"/>
      <c r="D38" s="263"/>
      <c r="E38" s="263"/>
      <c r="F38" s="263"/>
      <c r="G38" s="265"/>
      <c r="H38" s="265"/>
      <c r="I38" s="267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3"/>
      <c r="Z38" s="263"/>
      <c r="AA38" s="263"/>
      <c r="AB38" s="263"/>
    </row>
    <row r="39" spans="1:33" ht="19.5" x14ac:dyDescent="0.55000000000000004">
      <c r="B39" s="263"/>
      <c r="C39" s="263"/>
      <c r="D39" s="603"/>
      <c r="E39" s="603"/>
      <c r="F39" s="263"/>
      <c r="G39" s="265"/>
      <c r="H39" s="265"/>
      <c r="I39" s="267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3"/>
      <c r="V39" s="271"/>
      <c r="W39" s="608"/>
      <c r="X39" s="608"/>
      <c r="Y39" s="608"/>
      <c r="Z39" s="608"/>
      <c r="AA39" s="608"/>
      <c r="AB39" s="608"/>
      <c r="AC39" s="608"/>
    </row>
    <row r="40" spans="1:33" x14ac:dyDescent="0.25">
      <c r="B40" s="263"/>
      <c r="C40" s="263"/>
      <c r="D40" s="604"/>
      <c r="E40" s="604"/>
      <c r="F40" s="263"/>
      <c r="G40" s="265"/>
      <c r="H40" s="265"/>
      <c r="I40" s="267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3"/>
      <c r="V40" s="272"/>
      <c r="W40" s="602"/>
      <c r="X40" s="602"/>
      <c r="Y40" s="602"/>
      <c r="Z40" s="602"/>
      <c r="AA40" s="602"/>
      <c r="AB40" s="602"/>
      <c r="AC40" s="602"/>
    </row>
    <row r="41" spans="1:33" x14ac:dyDescent="0.25">
      <c r="B41" s="263"/>
      <c r="C41" s="263"/>
      <c r="D41" s="263"/>
      <c r="E41" s="263"/>
      <c r="F41" s="263"/>
      <c r="G41" s="265"/>
      <c r="H41" s="265"/>
      <c r="I41" s="267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3"/>
      <c r="Z41" s="263"/>
      <c r="AA41" s="263"/>
      <c r="AB41" s="263"/>
    </row>
    <row r="42" spans="1:33" x14ac:dyDescent="0.25"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</row>
    <row r="43" spans="1:33" x14ac:dyDescent="0.25"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</row>
    <row r="44" spans="1:33" x14ac:dyDescent="0.25"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</row>
    <row r="45" spans="1:33" x14ac:dyDescent="0.25"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</row>
    <row r="46" spans="1:33" x14ac:dyDescent="0.25"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</row>
  </sheetData>
  <mergeCells count="36">
    <mergeCell ref="C11:D11"/>
    <mergeCell ref="A25:H25"/>
    <mergeCell ref="D40:E40"/>
    <mergeCell ref="A34:H34"/>
    <mergeCell ref="A35:H35"/>
    <mergeCell ref="D39:E39"/>
    <mergeCell ref="C28:D28"/>
    <mergeCell ref="A29:H29"/>
    <mergeCell ref="A30:H30"/>
    <mergeCell ref="E24:H24"/>
    <mergeCell ref="X8:Y8"/>
    <mergeCell ref="Z8:AA8"/>
    <mergeCell ref="AB8:AC8"/>
    <mergeCell ref="AD8:AE8"/>
    <mergeCell ref="AF8:AG8"/>
    <mergeCell ref="N8:O8"/>
    <mergeCell ref="P8:Q8"/>
    <mergeCell ref="R8:S8"/>
    <mergeCell ref="T8:U8"/>
    <mergeCell ref="V8:W8"/>
    <mergeCell ref="W39:AC39"/>
    <mergeCell ref="W40:AC40"/>
    <mergeCell ref="A2:AF2"/>
    <mergeCell ref="A4:AF4"/>
    <mergeCell ref="A5:AF5"/>
    <mergeCell ref="A7:A9"/>
    <mergeCell ref="B7:D9"/>
    <mergeCell ref="E7:E9"/>
    <mergeCell ref="F7:F9"/>
    <mergeCell ref="G7:G9"/>
    <mergeCell ref="H7:H9"/>
    <mergeCell ref="I7:I9"/>
    <mergeCell ref="C33:D33"/>
    <mergeCell ref="J7:AG7"/>
    <mergeCell ref="J8:K8"/>
    <mergeCell ref="L8:M8"/>
  </mergeCells>
  <pageMargins left="0.23" right="0.23" top="0.63" bottom="0.26" header="0.34" footer="0.34"/>
  <pageSetup paperSize="5" scale="80" orientation="landscape" horizontalDpi="0" verticalDpi="0" r:id="rId1"/>
  <headerFooter>
    <oddHeader>&amp;L&amp;"-,Bold Italic"&amp;9PPMP 2017 - ANNEX 9
Office of the Municipal Engineer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5"/>
  <sheetViews>
    <sheetView view="pageLayout" topLeftCell="A4" workbookViewId="0">
      <selection activeCell="A34" sqref="A34:H34"/>
    </sheetView>
  </sheetViews>
  <sheetFormatPr defaultRowHeight="15" x14ac:dyDescent="0.25"/>
  <cols>
    <col min="1" max="1" width="5.140625" customWidth="1"/>
    <col min="2" max="2" width="3.28515625" customWidth="1"/>
    <col min="3" max="3" width="3.42578125" customWidth="1"/>
    <col min="4" max="4" width="16" customWidth="1"/>
    <col min="5" max="5" width="9.5703125" customWidth="1"/>
    <col min="6" max="6" width="6.140625" customWidth="1"/>
    <col min="7" max="7" width="5.28515625" customWidth="1"/>
    <col min="8" max="8" width="5.140625" customWidth="1"/>
    <col min="9" max="9" width="13" customWidth="1"/>
    <col min="10" max="10" width="13.85546875" customWidth="1"/>
    <col min="11" max="11" width="5.28515625" customWidth="1"/>
    <col min="12" max="12" width="12.42578125" customWidth="1"/>
    <col min="13" max="13" width="4" customWidth="1"/>
    <col min="14" max="14" width="4.42578125" customWidth="1"/>
    <col min="15" max="15" width="4.28515625" customWidth="1"/>
    <col min="16" max="16" width="4.7109375" customWidth="1"/>
    <col min="17" max="17" width="3.85546875" customWidth="1"/>
    <col min="18" max="18" width="4.140625" customWidth="1"/>
    <col min="19" max="19" width="4" customWidth="1"/>
    <col min="20" max="20" width="3.85546875" customWidth="1"/>
    <col min="21" max="21" width="4.28515625" customWidth="1"/>
    <col min="22" max="22" width="4.140625" customWidth="1"/>
    <col min="23" max="23" width="5.85546875" customWidth="1"/>
    <col min="24" max="24" width="12.28515625" customWidth="1"/>
    <col min="25" max="25" width="4" customWidth="1"/>
    <col min="26" max="27" width="4.140625" customWidth="1"/>
    <col min="28" max="28" width="4.7109375" customWidth="1"/>
    <col min="29" max="29" width="5.140625" customWidth="1"/>
    <col min="30" max="30" width="5.42578125" customWidth="1"/>
    <col min="31" max="31" width="4.140625" customWidth="1"/>
    <col min="32" max="32" width="4.5703125" customWidth="1"/>
    <col min="33" max="33" width="4.140625" customWidth="1"/>
    <col min="34" max="34" width="4.28515625" customWidth="1"/>
  </cols>
  <sheetData>
    <row r="2" spans="1:34" ht="15.75" x14ac:dyDescent="0.25">
      <c r="A2" s="585" t="s">
        <v>711</v>
      </c>
      <c r="B2" s="585"/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5"/>
      <c r="AA2" s="585"/>
      <c r="AB2" s="585"/>
      <c r="AC2" s="585"/>
      <c r="AD2" s="585"/>
      <c r="AE2" s="585"/>
      <c r="AF2" s="585"/>
      <c r="AG2" s="585"/>
    </row>
    <row r="3" spans="1:34" ht="15.75" x14ac:dyDescent="0.25">
      <c r="A3" s="293"/>
      <c r="B3" s="293"/>
      <c r="C3" s="293"/>
      <c r="D3" s="293"/>
      <c r="E3" s="293"/>
      <c r="F3" s="293"/>
      <c r="G3" s="293"/>
      <c r="H3" s="293"/>
      <c r="I3" s="293"/>
      <c r="J3" s="298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</row>
    <row r="4" spans="1:34" x14ac:dyDescent="0.25">
      <c r="A4" s="646" t="s">
        <v>1</v>
      </c>
      <c r="B4" s="646"/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646"/>
      <c r="AA4" s="646"/>
      <c r="AB4" s="646"/>
      <c r="AC4" s="646"/>
      <c r="AD4" s="646"/>
      <c r="AE4" s="646"/>
      <c r="AF4" s="646"/>
      <c r="AG4" s="646"/>
    </row>
    <row r="5" spans="1:34" x14ac:dyDescent="0.25">
      <c r="A5" s="647" t="s">
        <v>2</v>
      </c>
      <c r="B5" s="647"/>
      <c r="C5" s="647"/>
      <c r="D5" s="647"/>
      <c r="E5" s="647"/>
      <c r="F5" s="647"/>
      <c r="G5" s="647"/>
      <c r="H5" s="647"/>
      <c r="I5" s="647"/>
      <c r="J5" s="647"/>
      <c r="K5" s="647"/>
      <c r="L5" s="647"/>
      <c r="M5" s="647"/>
      <c r="N5" s="647"/>
      <c r="O5" s="647"/>
      <c r="P5" s="647"/>
      <c r="Q5" s="647"/>
      <c r="R5" s="647"/>
      <c r="S5" s="647"/>
      <c r="T5" s="647"/>
      <c r="U5" s="647"/>
      <c r="V5" s="647"/>
      <c r="W5" s="647"/>
      <c r="X5" s="647"/>
      <c r="Y5" s="647"/>
      <c r="Z5" s="647"/>
      <c r="AA5" s="647"/>
      <c r="AB5" s="647"/>
      <c r="AC5" s="647"/>
      <c r="AD5" s="647"/>
      <c r="AE5" s="647"/>
      <c r="AF5" s="647"/>
      <c r="AG5" s="647"/>
    </row>
    <row r="6" spans="1:34" x14ac:dyDescent="0.25">
      <c r="A6" s="51" t="s">
        <v>393</v>
      </c>
      <c r="B6" s="48"/>
      <c r="C6" s="48"/>
      <c r="D6" s="48"/>
      <c r="E6" s="48"/>
      <c r="F6" s="48"/>
      <c r="G6" s="48"/>
      <c r="H6" s="49"/>
      <c r="I6" s="60"/>
      <c r="J6" s="60"/>
      <c r="K6" s="50"/>
      <c r="L6" s="48"/>
      <c r="M6" s="48"/>
      <c r="N6" s="48"/>
      <c r="O6" s="48"/>
      <c r="P6" s="60"/>
      <c r="Q6" s="48"/>
      <c r="R6" s="48"/>
      <c r="S6" s="48"/>
      <c r="T6" s="48"/>
      <c r="U6" s="48"/>
      <c r="V6" s="60"/>
      <c r="W6" s="48"/>
      <c r="X6" s="48"/>
      <c r="Y6" s="48"/>
      <c r="Z6" s="48"/>
      <c r="AA6" s="48"/>
      <c r="AB6" s="60"/>
      <c r="AC6" s="48"/>
      <c r="AD6" s="48"/>
      <c r="AE6" s="48"/>
      <c r="AF6" s="48"/>
      <c r="AG6" s="48"/>
    </row>
    <row r="7" spans="1:34" s="198" customFormat="1" ht="15" customHeight="1" x14ac:dyDescent="0.25">
      <c r="A7" s="648" t="s">
        <v>3</v>
      </c>
      <c r="B7" s="650" t="s">
        <v>367</v>
      </c>
      <c r="C7" s="651"/>
      <c r="D7" s="652"/>
      <c r="E7" s="659" t="s">
        <v>356</v>
      </c>
      <c r="F7" s="659" t="s">
        <v>357</v>
      </c>
      <c r="G7" s="659" t="s">
        <v>358</v>
      </c>
      <c r="H7" s="659" t="s">
        <v>106</v>
      </c>
      <c r="I7" s="659" t="s">
        <v>359</v>
      </c>
      <c r="J7" s="714" t="s">
        <v>699</v>
      </c>
      <c r="K7" s="663" t="s">
        <v>21</v>
      </c>
      <c r="L7" s="663"/>
      <c r="M7" s="663"/>
      <c r="N7" s="663"/>
      <c r="O7" s="663"/>
      <c r="P7" s="663"/>
      <c r="Q7" s="663"/>
      <c r="R7" s="663"/>
      <c r="S7" s="663"/>
      <c r="T7" s="663"/>
      <c r="U7" s="663"/>
      <c r="V7" s="663"/>
      <c r="W7" s="663"/>
      <c r="X7" s="663"/>
      <c r="Y7" s="663"/>
      <c r="Z7" s="663"/>
      <c r="AA7" s="663"/>
      <c r="AB7" s="663"/>
      <c r="AC7" s="663"/>
      <c r="AD7" s="663"/>
      <c r="AE7" s="663"/>
      <c r="AF7" s="663"/>
      <c r="AG7" s="663"/>
      <c r="AH7" s="664"/>
    </row>
    <row r="8" spans="1:34" s="198" customFormat="1" x14ac:dyDescent="0.25">
      <c r="A8" s="649"/>
      <c r="B8" s="653"/>
      <c r="C8" s="654"/>
      <c r="D8" s="655"/>
      <c r="E8" s="660"/>
      <c r="F8" s="660"/>
      <c r="G8" s="660"/>
      <c r="H8" s="660"/>
      <c r="I8" s="660"/>
      <c r="J8" s="715"/>
      <c r="K8" s="661" t="s">
        <v>9</v>
      </c>
      <c r="L8" s="661"/>
      <c r="M8" s="661" t="s">
        <v>10</v>
      </c>
      <c r="N8" s="661"/>
      <c r="O8" s="661" t="s">
        <v>11</v>
      </c>
      <c r="P8" s="661"/>
      <c r="Q8" s="661" t="s">
        <v>12</v>
      </c>
      <c r="R8" s="661"/>
      <c r="S8" s="661" t="s">
        <v>13</v>
      </c>
      <c r="T8" s="661"/>
      <c r="U8" s="661" t="s">
        <v>14</v>
      </c>
      <c r="V8" s="661"/>
      <c r="W8" s="661" t="s">
        <v>15</v>
      </c>
      <c r="X8" s="661"/>
      <c r="Y8" s="661" t="s">
        <v>16</v>
      </c>
      <c r="Z8" s="661"/>
      <c r="AA8" s="661" t="s">
        <v>17</v>
      </c>
      <c r="AB8" s="661"/>
      <c r="AC8" s="661" t="s">
        <v>18</v>
      </c>
      <c r="AD8" s="661"/>
      <c r="AE8" s="661" t="s">
        <v>19</v>
      </c>
      <c r="AF8" s="661"/>
      <c r="AG8" s="661" t="s">
        <v>20</v>
      </c>
      <c r="AH8" s="662"/>
    </row>
    <row r="9" spans="1:34" s="199" customFormat="1" ht="27" x14ac:dyDescent="0.25">
      <c r="A9" s="649"/>
      <c r="B9" s="656"/>
      <c r="C9" s="657"/>
      <c r="D9" s="658"/>
      <c r="E9" s="660"/>
      <c r="F9" s="660"/>
      <c r="G9" s="660"/>
      <c r="H9" s="660"/>
      <c r="I9" s="660"/>
      <c r="J9" s="716"/>
      <c r="K9" s="296" t="s">
        <v>7</v>
      </c>
      <c r="L9" s="101" t="s">
        <v>8</v>
      </c>
      <c r="M9" s="296" t="s">
        <v>7</v>
      </c>
      <c r="N9" s="296" t="s">
        <v>8</v>
      </c>
      <c r="O9" s="296" t="s">
        <v>7</v>
      </c>
      <c r="P9" s="296" t="s">
        <v>8</v>
      </c>
      <c r="Q9" s="296" t="s">
        <v>7</v>
      </c>
      <c r="R9" s="296" t="s">
        <v>8</v>
      </c>
      <c r="S9" s="296" t="s">
        <v>7</v>
      </c>
      <c r="T9" s="296" t="s">
        <v>8</v>
      </c>
      <c r="U9" s="296" t="s">
        <v>7</v>
      </c>
      <c r="V9" s="296" t="s">
        <v>8</v>
      </c>
      <c r="W9" s="296" t="s">
        <v>7</v>
      </c>
      <c r="X9" s="296" t="s">
        <v>8</v>
      </c>
      <c r="Y9" s="296" t="s">
        <v>7</v>
      </c>
      <c r="Z9" s="296" t="s">
        <v>8</v>
      </c>
      <c r="AA9" s="296" t="s">
        <v>7</v>
      </c>
      <c r="AB9" s="296" t="s">
        <v>8</v>
      </c>
      <c r="AC9" s="296" t="s">
        <v>7</v>
      </c>
      <c r="AD9" s="296" t="s">
        <v>8</v>
      </c>
      <c r="AE9" s="296" t="s">
        <v>7</v>
      </c>
      <c r="AF9" s="296" t="s">
        <v>8</v>
      </c>
      <c r="AG9" s="296" t="s">
        <v>7</v>
      </c>
      <c r="AH9" s="297" t="s">
        <v>8</v>
      </c>
    </row>
    <row r="10" spans="1:34" ht="16.5" x14ac:dyDescent="0.3">
      <c r="A10" s="205" t="s">
        <v>705</v>
      </c>
      <c r="B10" s="206"/>
      <c r="C10" s="207"/>
      <c r="D10" s="208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10"/>
    </row>
    <row r="11" spans="1:34" ht="33" x14ac:dyDescent="0.3">
      <c r="A11" s="212"/>
      <c r="B11" s="213" t="s">
        <v>398</v>
      </c>
      <c r="C11" s="668" t="s">
        <v>595</v>
      </c>
      <c r="D11" s="669"/>
      <c r="E11" s="214" t="s">
        <v>2</v>
      </c>
      <c r="F11" s="215" t="s">
        <v>568</v>
      </c>
      <c r="G11" s="215">
        <v>4</v>
      </c>
      <c r="H11" s="215" t="s">
        <v>420</v>
      </c>
      <c r="I11" s="216">
        <v>2400000</v>
      </c>
      <c r="J11" s="397">
        <f>+G11*I11</f>
        <v>9600000</v>
      </c>
      <c r="K11" s="216">
        <v>4</v>
      </c>
      <c r="L11" s="398">
        <f>+J11</f>
        <v>9600000</v>
      </c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209"/>
      <c r="AF11" s="209"/>
      <c r="AG11" s="209"/>
      <c r="AH11" s="210"/>
    </row>
    <row r="12" spans="1:34" ht="16.5" x14ac:dyDescent="0.3">
      <c r="A12" s="219"/>
      <c r="B12" s="220" t="s">
        <v>399</v>
      </c>
      <c r="C12" s="221" t="s">
        <v>416</v>
      </c>
      <c r="D12" s="208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10"/>
    </row>
    <row r="13" spans="1:34" ht="16.5" x14ac:dyDescent="0.3">
      <c r="A13" s="219"/>
      <c r="B13" s="206"/>
      <c r="C13" s="207" t="s">
        <v>397</v>
      </c>
      <c r="D13" s="208" t="s">
        <v>592</v>
      </c>
      <c r="E13" s="209"/>
      <c r="F13" s="209"/>
      <c r="G13" s="209"/>
      <c r="H13" s="209"/>
      <c r="I13" s="222">
        <v>2300000</v>
      </c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10"/>
    </row>
    <row r="14" spans="1:34" ht="16.5" x14ac:dyDescent="0.3">
      <c r="A14" s="219"/>
      <c r="B14" s="206"/>
      <c r="C14" s="207" t="s">
        <v>401</v>
      </c>
      <c r="D14" s="208" t="s">
        <v>406</v>
      </c>
      <c r="E14" s="209"/>
      <c r="F14" s="209"/>
      <c r="G14" s="209"/>
      <c r="H14" s="209"/>
      <c r="I14" s="222">
        <v>2300000</v>
      </c>
      <c r="J14" s="209"/>
      <c r="K14" s="209" t="s">
        <v>591</v>
      </c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10"/>
    </row>
    <row r="15" spans="1:34" ht="16.5" x14ac:dyDescent="0.3">
      <c r="A15" s="219"/>
      <c r="B15" s="206"/>
      <c r="C15" s="207" t="s">
        <v>590</v>
      </c>
      <c r="D15" s="208" t="s">
        <v>567</v>
      </c>
      <c r="E15" s="209"/>
      <c r="F15" s="209"/>
      <c r="G15" s="209"/>
      <c r="H15" s="209"/>
      <c r="I15" s="229">
        <v>5000000</v>
      </c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10"/>
    </row>
    <row r="16" spans="1:34" ht="16.5" x14ac:dyDescent="0.3">
      <c r="A16" s="375"/>
      <c r="B16" s="376"/>
      <c r="C16" s="377"/>
      <c r="D16" s="378"/>
      <c r="E16" s="379"/>
      <c r="F16" s="379"/>
      <c r="G16" s="379"/>
      <c r="H16" s="379"/>
      <c r="I16" s="400">
        <f>SUM(I13:I15)</f>
        <v>9600000</v>
      </c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  <c r="AF16" s="379"/>
      <c r="AG16" s="379"/>
      <c r="AH16" s="380"/>
    </row>
    <row r="17" spans="1:34" ht="16.5" x14ac:dyDescent="0.3">
      <c r="A17" s="414"/>
      <c r="B17" s="415"/>
      <c r="C17" s="415"/>
      <c r="D17" s="415"/>
      <c r="E17" s="415"/>
      <c r="F17" s="415"/>
      <c r="G17" s="415"/>
      <c r="H17" s="416"/>
      <c r="I17" s="400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7"/>
      <c r="AC17" s="417"/>
      <c r="AD17" s="417"/>
      <c r="AE17" s="417"/>
      <c r="AF17" s="417"/>
      <c r="AG17" s="417"/>
      <c r="AH17" s="418"/>
    </row>
    <row r="18" spans="1:34" ht="33" customHeight="1" x14ac:dyDescent="0.3">
      <c r="A18" s="212"/>
      <c r="B18" s="213" t="s">
        <v>398</v>
      </c>
      <c r="C18" s="668" t="s">
        <v>710</v>
      </c>
      <c r="D18" s="669"/>
      <c r="E18" s="214" t="s">
        <v>2</v>
      </c>
      <c r="F18" s="215" t="s">
        <v>568</v>
      </c>
      <c r="G18" s="215">
        <v>2</v>
      </c>
      <c r="H18" s="215" t="s">
        <v>420</v>
      </c>
      <c r="I18" s="216">
        <v>1000000</v>
      </c>
      <c r="J18" s="397">
        <f>+G18*I18</f>
        <v>2000000</v>
      </c>
      <c r="K18" s="216"/>
      <c r="L18" s="398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419">
        <v>2</v>
      </c>
      <c r="X18" s="420">
        <v>2000000</v>
      </c>
      <c r="Y18" s="421"/>
      <c r="Z18" s="399"/>
      <c r="AA18" s="399"/>
      <c r="AB18" s="399"/>
      <c r="AC18" s="399"/>
      <c r="AD18" s="399"/>
      <c r="AE18" s="209"/>
      <c r="AF18" s="209"/>
      <c r="AG18" s="209"/>
      <c r="AH18" s="210"/>
    </row>
    <row r="19" spans="1:34" ht="16.5" x14ac:dyDescent="0.3">
      <c r="A19" s="219"/>
      <c r="B19" s="220" t="s">
        <v>399</v>
      </c>
      <c r="C19" s="221" t="s">
        <v>416</v>
      </c>
      <c r="D19" s="208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10"/>
    </row>
    <row r="20" spans="1:34" ht="16.5" x14ac:dyDescent="0.3">
      <c r="A20" s="219"/>
      <c r="B20" s="206"/>
      <c r="C20" s="207" t="s">
        <v>397</v>
      </c>
      <c r="D20" s="208" t="s">
        <v>592</v>
      </c>
      <c r="E20" s="209"/>
      <c r="F20" s="209"/>
      <c r="G20" s="209"/>
      <c r="H20" s="209"/>
      <c r="I20" s="222">
        <v>1000000</v>
      </c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10"/>
    </row>
    <row r="21" spans="1:34" ht="16.5" x14ac:dyDescent="0.3">
      <c r="A21" s="219"/>
      <c r="B21" s="206"/>
      <c r="C21" s="207" t="s">
        <v>401</v>
      </c>
      <c r="D21" s="208" t="s">
        <v>704</v>
      </c>
      <c r="E21" s="209"/>
      <c r="F21" s="209"/>
      <c r="G21" s="209"/>
      <c r="H21" s="209"/>
      <c r="I21" s="222">
        <v>500000</v>
      </c>
      <c r="J21" s="209"/>
      <c r="K21" s="209" t="s">
        <v>591</v>
      </c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10"/>
    </row>
    <row r="22" spans="1:34" ht="16.5" x14ac:dyDescent="0.3">
      <c r="A22" s="219"/>
      <c r="B22" s="206"/>
      <c r="C22" s="207" t="s">
        <v>590</v>
      </c>
      <c r="D22" s="208" t="s">
        <v>567</v>
      </c>
      <c r="E22" s="209"/>
      <c r="F22" s="209"/>
      <c r="G22" s="209"/>
      <c r="H22" s="209"/>
      <c r="I22" s="229">
        <v>500000</v>
      </c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10"/>
    </row>
    <row r="23" spans="1:34" ht="16.5" x14ac:dyDescent="0.3">
      <c r="A23" s="375"/>
      <c r="B23" s="376"/>
      <c r="C23" s="377"/>
      <c r="D23" s="378"/>
      <c r="E23" s="379"/>
      <c r="F23" s="379"/>
      <c r="G23" s="379"/>
      <c r="H23" s="379"/>
      <c r="I23" s="400">
        <f>SUM(I20:I22)</f>
        <v>2000000</v>
      </c>
      <c r="J23" s="379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379"/>
      <c r="AC23" s="379"/>
      <c r="AD23" s="379"/>
      <c r="AE23" s="379"/>
      <c r="AF23" s="379"/>
      <c r="AG23" s="379"/>
      <c r="AH23" s="380"/>
    </row>
    <row r="24" spans="1:34" s="126" customFormat="1" ht="16.5" x14ac:dyDescent="0.3">
      <c r="A24" s="665" t="s">
        <v>724</v>
      </c>
      <c r="B24" s="666"/>
      <c r="C24" s="666"/>
      <c r="D24" s="666"/>
      <c r="E24" s="666"/>
      <c r="F24" s="666"/>
      <c r="G24" s="666"/>
      <c r="H24" s="667"/>
      <c r="I24" s="239"/>
      <c r="J24" s="239">
        <f>+J11+J18</f>
        <v>11600000</v>
      </c>
      <c r="K24" s="240"/>
      <c r="L24" s="241">
        <f>+L11</f>
        <v>9600000</v>
      </c>
      <c r="M24" s="240"/>
      <c r="N24" s="240"/>
      <c r="O24" s="240"/>
      <c r="P24" s="240"/>
      <c r="Q24" s="240"/>
      <c r="R24" s="241"/>
      <c r="S24" s="240"/>
      <c r="T24" s="240"/>
      <c r="U24" s="240"/>
      <c r="V24" s="240"/>
      <c r="W24" s="241">
        <f>+W18</f>
        <v>2</v>
      </c>
      <c r="X24" s="241">
        <f>+X18</f>
        <v>2000000</v>
      </c>
      <c r="Y24" s="240"/>
      <c r="Z24" s="240"/>
      <c r="AA24" s="240"/>
      <c r="AB24" s="240"/>
      <c r="AC24" s="240"/>
      <c r="AD24" s="241"/>
      <c r="AE24" s="240"/>
      <c r="AF24" s="240"/>
      <c r="AG24" s="240"/>
      <c r="AH24" s="242"/>
    </row>
    <row r="25" spans="1:34" s="126" customFormat="1" ht="15.75" hidden="1" x14ac:dyDescent="0.25">
      <c r="A25" s="401"/>
      <c r="B25" s="402"/>
      <c r="C25" s="403"/>
      <c r="D25" s="89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90"/>
    </row>
    <row r="26" spans="1:34" s="126" customFormat="1" hidden="1" x14ac:dyDescent="0.25">
      <c r="A26" s="119"/>
      <c r="B26" s="120"/>
      <c r="C26" s="106"/>
      <c r="D26" s="8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7"/>
    </row>
    <row r="27" spans="1:34" s="126" customFormat="1" hidden="1" x14ac:dyDescent="0.25">
      <c r="A27" s="112"/>
      <c r="B27" s="113"/>
      <c r="C27" s="700"/>
      <c r="D27" s="701"/>
      <c r="E27" s="114"/>
      <c r="F27" s="115"/>
      <c r="G27" s="115"/>
      <c r="H27" s="115"/>
      <c r="I27" s="116"/>
      <c r="J27" s="116"/>
      <c r="K27" s="115"/>
      <c r="L27" s="116"/>
      <c r="M27" s="115"/>
      <c r="N27" s="115"/>
      <c r="O27" s="115"/>
      <c r="P27" s="115"/>
      <c r="Q27" s="115"/>
      <c r="R27" s="116"/>
      <c r="S27" s="26"/>
      <c r="T27" s="26"/>
      <c r="U27" s="26"/>
      <c r="V27" s="26"/>
      <c r="W27" s="115"/>
      <c r="X27" s="116"/>
      <c r="Y27" s="26"/>
      <c r="Z27" s="26"/>
      <c r="AA27" s="26"/>
      <c r="AB27" s="26"/>
      <c r="AC27" s="26"/>
      <c r="AD27" s="191"/>
      <c r="AE27" s="26"/>
      <c r="AF27" s="26"/>
      <c r="AG27" s="26"/>
      <c r="AH27" s="27"/>
    </row>
    <row r="28" spans="1:34" s="126" customFormat="1" hidden="1" x14ac:dyDescent="0.25">
      <c r="A28" s="705"/>
      <c r="B28" s="706"/>
      <c r="C28" s="706"/>
      <c r="D28" s="706"/>
      <c r="E28" s="706"/>
      <c r="F28" s="706"/>
      <c r="G28" s="706"/>
      <c r="H28" s="707"/>
      <c r="I28" s="127"/>
      <c r="J28" s="127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9"/>
    </row>
    <row r="29" spans="1:34" s="126" customFormat="1" hidden="1" x14ac:dyDescent="0.25">
      <c r="A29" s="708"/>
      <c r="B29" s="709"/>
      <c r="C29" s="709"/>
      <c r="D29" s="709"/>
      <c r="E29" s="709"/>
      <c r="F29" s="709"/>
      <c r="G29" s="709"/>
      <c r="H29" s="710"/>
      <c r="I29" s="192"/>
      <c r="J29" s="192"/>
      <c r="K29" s="193"/>
      <c r="L29" s="287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2"/>
      <c r="Y29" s="193"/>
      <c r="Z29" s="193"/>
      <c r="AA29" s="193"/>
      <c r="AB29" s="193"/>
      <c r="AC29" s="193"/>
      <c r="AD29" s="192"/>
      <c r="AE29" s="193"/>
      <c r="AF29" s="193"/>
      <c r="AG29" s="193"/>
      <c r="AH29" s="194"/>
    </row>
    <row r="30" spans="1:34" ht="15.75" hidden="1" x14ac:dyDescent="0.25">
      <c r="A30" s="122"/>
      <c r="B30" s="105"/>
      <c r="C30" s="106"/>
      <c r="D30" s="8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7"/>
    </row>
    <row r="31" spans="1:34" hidden="1" x14ac:dyDescent="0.25">
      <c r="A31" s="119"/>
      <c r="B31" s="120"/>
      <c r="C31" s="106"/>
      <c r="D31" s="8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7"/>
    </row>
    <row r="32" spans="1:34" hidden="1" x14ac:dyDescent="0.25">
      <c r="A32" s="112"/>
      <c r="B32" s="113"/>
      <c r="C32" s="700"/>
      <c r="D32" s="701"/>
      <c r="E32" s="114"/>
      <c r="F32" s="115"/>
      <c r="G32" s="115"/>
      <c r="H32" s="115"/>
      <c r="I32" s="116"/>
      <c r="J32" s="116"/>
      <c r="K32" s="115"/>
      <c r="L32" s="116"/>
      <c r="M32" s="115"/>
      <c r="N32" s="115"/>
      <c r="O32" s="115"/>
      <c r="P32" s="115"/>
      <c r="Q32" s="115"/>
      <c r="R32" s="116"/>
      <c r="S32" s="26"/>
      <c r="T32" s="26"/>
      <c r="U32" s="26"/>
      <c r="V32" s="26"/>
      <c r="W32" s="115"/>
      <c r="X32" s="116"/>
      <c r="Y32" s="26"/>
      <c r="Z32" s="26"/>
      <c r="AA32" s="26"/>
      <c r="AB32" s="26"/>
      <c r="AC32" s="26"/>
      <c r="AD32" s="191"/>
      <c r="AE32" s="26"/>
      <c r="AF32" s="26"/>
      <c r="AG32" s="26"/>
      <c r="AH32" s="27"/>
    </row>
    <row r="33" spans="1:34" s="126" customFormat="1" hidden="1" x14ac:dyDescent="0.25">
      <c r="A33" s="705"/>
      <c r="B33" s="706"/>
      <c r="C33" s="706"/>
      <c r="D33" s="706"/>
      <c r="E33" s="706"/>
      <c r="F33" s="706"/>
      <c r="G33" s="706"/>
      <c r="H33" s="707"/>
      <c r="I33" s="127"/>
      <c r="J33" s="127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9"/>
    </row>
    <row r="34" spans="1:34" s="126" customFormat="1" hidden="1" x14ac:dyDescent="0.25">
      <c r="A34" s="708" t="s">
        <v>488</v>
      </c>
      <c r="B34" s="709"/>
      <c r="C34" s="709"/>
      <c r="D34" s="709"/>
      <c r="E34" s="709"/>
      <c r="F34" s="709"/>
      <c r="G34" s="709"/>
      <c r="H34" s="710"/>
      <c r="I34" s="192">
        <f>+I33</f>
        <v>0</v>
      </c>
      <c r="J34" s="192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2"/>
      <c r="Y34" s="193"/>
      <c r="Z34" s="193"/>
      <c r="AA34" s="193"/>
      <c r="AB34" s="193"/>
      <c r="AC34" s="193">
        <f>+AC32</f>
        <v>0</v>
      </c>
      <c r="AD34" s="192">
        <f>SUM(AD10:AD33)</f>
        <v>0</v>
      </c>
      <c r="AE34" s="193"/>
      <c r="AF34" s="193"/>
      <c r="AG34" s="193"/>
      <c r="AH34" s="194"/>
    </row>
    <row r="35" spans="1:34" x14ac:dyDescent="0.25">
      <c r="B35" s="263"/>
      <c r="C35" s="263"/>
      <c r="D35" s="263"/>
      <c r="E35" s="263"/>
      <c r="F35" s="263"/>
      <c r="G35" s="265"/>
      <c r="H35" s="265"/>
      <c r="I35" s="267"/>
      <c r="J35" s="267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3"/>
      <c r="AA35" s="263"/>
      <c r="AB35" s="263"/>
      <c r="AC35" s="263"/>
    </row>
    <row r="36" spans="1:34" x14ac:dyDescent="0.25">
      <c r="B36" s="263"/>
      <c r="C36" s="263"/>
      <c r="D36" s="263"/>
      <c r="E36" s="263"/>
      <c r="F36" s="263"/>
      <c r="G36" s="265"/>
      <c r="H36" s="265"/>
      <c r="I36" s="267"/>
      <c r="J36" s="267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3"/>
      <c r="AA36" s="263"/>
      <c r="AB36" s="263"/>
      <c r="AC36" s="263"/>
    </row>
    <row r="37" spans="1:34" x14ac:dyDescent="0.25">
      <c r="B37" s="263"/>
      <c r="C37" s="263"/>
      <c r="D37" s="263"/>
      <c r="E37" s="263"/>
      <c r="F37" s="263"/>
      <c r="G37" s="265"/>
      <c r="H37" s="265"/>
      <c r="I37" s="267"/>
      <c r="J37" s="267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3"/>
      <c r="AA37" s="263"/>
      <c r="AB37" s="263"/>
      <c r="AC37" s="263"/>
    </row>
    <row r="38" spans="1:34" ht="19.5" x14ac:dyDescent="0.55000000000000004">
      <c r="B38" s="263"/>
      <c r="C38" s="263"/>
      <c r="D38" s="603"/>
      <c r="E38" s="603"/>
      <c r="F38" s="263"/>
      <c r="G38" s="265"/>
      <c r="H38" s="265"/>
      <c r="I38" s="267"/>
      <c r="J38" s="267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3"/>
      <c r="W38" s="271"/>
      <c r="X38" s="608"/>
      <c r="Y38" s="608"/>
      <c r="Z38" s="608"/>
      <c r="AA38" s="608"/>
      <c r="AB38" s="608"/>
      <c r="AC38" s="608"/>
      <c r="AD38" s="608"/>
    </row>
    <row r="39" spans="1:34" x14ac:dyDescent="0.25">
      <c r="B39" s="263"/>
      <c r="C39" s="263"/>
      <c r="D39" s="604"/>
      <c r="E39" s="604"/>
      <c r="F39" s="263"/>
      <c r="G39" s="265"/>
      <c r="H39" s="265"/>
      <c r="I39" s="267"/>
      <c r="J39" s="267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3"/>
      <c r="W39" s="272"/>
      <c r="X39" s="602"/>
      <c r="Y39" s="602"/>
      <c r="Z39" s="602"/>
      <c r="AA39" s="602"/>
      <c r="AB39" s="602"/>
      <c r="AC39" s="602"/>
      <c r="AD39" s="602"/>
    </row>
    <row r="40" spans="1:34" x14ac:dyDescent="0.25">
      <c r="B40" s="263"/>
      <c r="C40" s="263"/>
      <c r="D40" s="263"/>
      <c r="E40" s="263"/>
      <c r="F40" s="263"/>
      <c r="G40" s="265"/>
      <c r="H40" s="265"/>
      <c r="I40" s="267"/>
      <c r="J40" s="267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5"/>
      <c r="Z40" s="263"/>
      <c r="AA40" s="263"/>
      <c r="AB40" s="263"/>
      <c r="AC40" s="263"/>
    </row>
    <row r="41" spans="1:34" x14ac:dyDescent="0.25"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</row>
    <row r="42" spans="1:34" x14ac:dyDescent="0.25"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</row>
    <row r="43" spans="1:34" x14ac:dyDescent="0.25"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</row>
    <row r="44" spans="1:34" x14ac:dyDescent="0.25"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</row>
    <row r="45" spans="1:34" x14ac:dyDescent="0.25"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</row>
  </sheetData>
  <mergeCells count="37">
    <mergeCell ref="A34:H34"/>
    <mergeCell ref="D38:E38"/>
    <mergeCell ref="X38:AD38"/>
    <mergeCell ref="D39:E39"/>
    <mergeCell ref="X39:AD39"/>
    <mergeCell ref="AC8:AD8"/>
    <mergeCell ref="AE8:AF8"/>
    <mergeCell ref="AG8:AH8"/>
    <mergeCell ref="A24:H24"/>
    <mergeCell ref="U8:V8"/>
    <mergeCell ref="W8:X8"/>
    <mergeCell ref="Y8:Z8"/>
    <mergeCell ref="AA8:AB8"/>
    <mergeCell ref="J7:J9"/>
    <mergeCell ref="C11:D11"/>
    <mergeCell ref="C18:D18"/>
    <mergeCell ref="A33:H33"/>
    <mergeCell ref="C27:D27"/>
    <mergeCell ref="A28:H28"/>
    <mergeCell ref="A29:H29"/>
    <mergeCell ref="C32:D32"/>
    <mergeCell ref="A2:AG2"/>
    <mergeCell ref="A4:AG4"/>
    <mergeCell ref="A5:AG5"/>
    <mergeCell ref="A7:A9"/>
    <mergeCell ref="B7:D9"/>
    <mergeCell ref="E7:E9"/>
    <mergeCell ref="F7:F9"/>
    <mergeCell ref="G7:G9"/>
    <mergeCell ref="H7:H9"/>
    <mergeCell ref="I7:I9"/>
    <mergeCell ref="K7:AH7"/>
    <mergeCell ref="K8:L8"/>
    <mergeCell ref="M8:N8"/>
    <mergeCell ref="O8:P8"/>
    <mergeCell ref="Q8:R8"/>
    <mergeCell ref="S8:T8"/>
  </mergeCells>
  <pageMargins left="0.23" right="0.23" top="0.63" bottom="0.26" header="0.34" footer="0.34"/>
  <pageSetup paperSize="5" scale="80" orientation="landscape" horizontalDpi="0" verticalDpi="0" r:id="rId1"/>
  <headerFooter>
    <oddHeader>&amp;L&amp;"-,Bold Italic"&amp;9PPMP  2017- ANNEX 10
Office of the Municipal Engineer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0"/>
  <sheetViews>
    <sheetView view="pageLayout" workbookViewId="0">
      <selection activeCell="L9" sqref="L9"/>
    </sheetView>
  </sheetViews>
  <sheetFormatPr defaultRowHeight="15" x14ac:dyDescent="0.25"/>
  <cols>
    <col min="1" max="1" width="5.140625" customWidth="1"/>
    <col min="2" max="2" width="3.28515625" customWidth="1"/>
    <col min="3" max="3" width="3.42578125" customWidth="1"/>
    <col min="4" max="4" width="19.42578125" customWidth="1"/>
    <col min="5" max="5" width="9.5703125" customWidth="1"/>
    <col min="6" max="6" width="6.140625" customWidth="1"/>
    <col min="7" max="7" width="6" customWidth="1"/>
    <col min="8" max="8" width="5.140625" customWidth="1"/>
    <col min="9" max="9" width="13.5703125" customWidth="1"/>
    <col min="10" max="10" width="14" customWidth="1"/>
    <col min="11" max="11" width="5.28515625" customWidth="1"/>
    <col min="12" max="12" width="12.42578125" customWidth="1"/>
    <col min="13" max="13" width="4" customWidth="1"/>
    <col min="14" max="14" width="4.42578125" customWidth="1"/>
    <col min="15" max="15" width="4.28515625" customWidth="1"/>
    <col min="16" max="16" width="4.7109375" customWidth="1"/>
    <col min="17" max="17" width="3.85546875" customWidth="1"/>
    <col min="18" max="18" width="4.140625" customWidth="1"/>
    <col min="19" max="19" width="4" customWidth="1"/>
    <col min="20" max="20" width="3.85546875" customWidth="1"/>
    <col min="21" max="21" width="4.28515625" customWidth="1"/>
    <col min="22" max="22" width="4.140625" customWidth="1"/>
    <col min="23" max="23" width="5.85546875" customWidth="1"/>
    <col min="24" max="24" width="12.85546875" customWidth="1"/>
    <col min="25" max="25" width="4" customWidth="1"/>
    <col min="26" max="27" width="4.140625" customWidth="1"/>
    <col min="28" max="28" width="4.7109375" customWidth="1"/>
    <col min="29" max="29" width="5.140625" customWidth="1"/>
    <col min="30" max="30" width="5.42578125" customWidth="1"/>
    <col min="31" max="31" width="4.140625" customWidth="1"/>
    <col min="32" max="32" width="4.5703125" customWidth="1"/>
    <col min="33" max="33" width="4.140625" customWidth="1"/>
    <col min="34" max="34" width="4.28515625" customWidth="1"/>
  </cols>
  <sheetData>
    <row r="2" spans="1:34" ht="15.75" x14ac:dyDescent="0.25">
      <c r="A2" s="585" t="s">
        <v>725</v>
      </c>
      <c r="B2" s="585"/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5"/>
      <c r="AA2" s="585"/>
      <c r="AB2" s="585"/>
      <c r="AC2" s="585"/>
      <c r="AD2" s="585"/>
      <c r="AE2" s="585"/>
      <c r="AF2" s="585"/>
      <c r="AG2" s="585"/>
    </row>
    <row r="3" spans="1:34" ht="15.75" x14ac:dyDescent="0.25">
      <c r="A3" s="438"/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</row>
    <row r="4" spans="1:34" x14ac:dyDescent="0.25">
      <c r="A4" s="646" t="s">
        <v>1</v>
      </c>
      <c r="B4" s="646"/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646"/>
      <c r="AA4" s="646"/>
      <c r="AB4" s="646"/>
      <c r="AC4" s="646"/>
      <c r="AD4" s="646"/>
      <c r="AE4" s="646"/>
      <c r="AF4" s="646"/>
      <c r="AG4" s="646"/>
    </row>
    <row r="5" spans="1:34" x14ac:dyDescent="0.25">
      <c r="A5" s="647" t="s">
        <v>2</v>
      </c>
      <c r="B5" s="647"/>
      <c r="C5" s="647"/>
      <c r="D5" s="647"/>
      <c r="E5" s="647"/>
      <c r="F5" s="647"/>
      <c r="G5" s="647"/>
      <c r="H5" s="647"/>
      <c r="I5" s="647"/>
      <c r="J5" s="647"/>
      <c r="K5" s="647"/>
      <c r="L5" s="647"/>
      <c r="M5" s="647"/>
      <c r="N5" s="647"/>
      <c r="O5" s="647"/>
      <c r="P5" s="647"/>
      <c r="Q5" s="647"/>
      <c r="R5" s="647"/>
      <c r="S5" s="647"/>
      <c r="T5" s="647"/>
      <c r="U5" s="647"/>
      <c r="V5" s="647"/>
      <c r="W5" s="647"/>
      <c r="X5" s="647"/>
      <c r="Y5" s="647"/>
      <c r="Z5" s="647"/>
      <c r="AA5" s="647"/>
      <c r="AB5" s="647"/>
      <c r="AC5" s="647"/>
      <c r="AD5" s="647"/>
      <c r="AE5" s="647"/>
      <c r="AF5" s="647"/>
      <c r="AG5" s="647"/>
    </row>
    <row r="6" spans="1:34" x14ac:dyDescent="0.25">
      <c r="A6" s="51" t="s">
        <v>393</v>
      </c>
      <c r="B6" s="48"/>
      <c r="C6" s="48"/>
      <c r="D6" s="48"/>
      <c r="E6" s="48"/>
      <c r="F6" s="48"/>
      <c r="G6" s="48"/>
      <c r="H6" s="49"/>
      <c r="I6" s="60"/>
      <c r="J6" s="60"/>
      <c r="K6" s="50"/>
      <c r="L6" s="48"/>
      <c r="M6" s="48"/>
      <c r="N6" s="48"/>
      <c r="O6" s="48"/>
      <c r="P6" s="60"/>
      <c r="Q6" s="48"/>
      <c r="R6" s="48"/>
      <c r="S6" s="48"/>
      <c r="T6" s="48"/>
      <c r="U6" s="48"/>
      <c r="V6" s="60"/>
      <c r="W6" s="48"/>
      <c r="X6" s="48"/>
      <c r="Y6" s="48"/>
      <c r="Z6" s="48"/>
      <c r="AA6" s="48"/>
      <c r="AB6" s="60"/>
      <c r="AC6" s="48"/>
      <c r="AD6" s="48"/>
      <c r="AE6" s="48"/>
      <c r="AF6" s="48"/>
      <c r="AG6" s="48"/>
    </row>
    <row r="7" spans="1:34" s="198" customFormat="1" ht="15" customHeight="1" x14ac:dyDescent="0.25">
      <c r="A7" s="648" t="s">
        <v>3</v>
      </c>
      <c r="B7" s="650" t="s">
        <v>367</v>
      </c>
      <c r="C7" s="651"/>
      <c r="D7" s="652"/>
      <c r="E7" s="659" t="s">
        <v>356</v>
      </c>
      <c r="F7" s="659" t="s">
        <v>357</v>
      </c>
      <c r="G7" s="659" t="s">
        <v>358</v>
      </c>
      <c r="H7" s="659" t="s">
        <v>106</v>
      </c>
      <c r="I7" s="659" t="s">
        <v>359</v>
      </c>
      <c r="J7" s="714" t="s">
        <v>699</v>
      </c>
      <c r="K7" s="663" t="s">
        <v>21</v>
      </c>
      <c r="L7" s="663"/>
      <c r="M7" s="663"/>
      <c r="N7" s="663"/>
      <c r="O7" s="663"/>
      <c r="P7" s="663"/>
      <c r="Q7" s="663"/>
      <c r="R7" s="663"/>
      <c r="S7" s="663"/>
      <c r="T7" s="663"/>
      <c r="U7" s="663"/>
      <c r="V7" s="663"/>
      <c r="W7" s="663"/>
      <c r="X7" s="663"/>
      <c r="Y7" s="663"/>
      <c r="Z7" s="663"/>
      <c r="AA7" s="663"/>
      <c r="AB7" s="663"/>
      <c r="AC7" s="663"/>
      <c r="AD7" s="663"/>
      <c r="AE7" s="663"/>
      <c r="AF7" s="663"/>
      <c r="AG7" s="663"/>
      <c r="AH7" s="664"/>
    </row>
    <row r="8" spans="1:34" s="198" customFormat="1" x14ac:dyDescent="0.25">
      <c r="A8" s="649"/>
      <c r="B8" s="653"/>
      <c r="C8" s="654"/>
      <c r="D8" s="655"/>
      <c r="E8" s="660"/>
      <c r="F8" s="660"/>
      <c r="G8" s="660"/>
      <c r="H8" s="660"/>
      <c r="I8" s="660"/>
      <c r="J8" s="715"/>
      <c r="K8" s="661" t="s">
        <v>9</v>
      </c>
      <c r="L8" s="661"/>
      <c r="M8" s="661" t="s">
        <v>10</v>
      </c>
      <c r="N8" s="661"/>
      <c r="O8" s="661" t="s">
        <v>11</v>
      </c>
      <c r="P8" s="661"/>
      <c r="Q8" s="661" t="s">
        <v>12</v>
      </c>
      <c r="R8" s="661"/>
      <c r="S8" s="661" t="s">
        <v>13</v>
      </c>
      <c r="T8" s="661"/>
      <c r="U8" s="661" t="s">
        <v>14</v>
      </c>
      <c r="V8" s="661"/>
      <c r="W8" s="661" t="s">
        <v>15</v>
      </c>
      <c r="X8" s="661"/>
      <c r="Y8" s="661" t="s">
        <v>16</v>
      </c>
      <c r="Z8" s="661"/>
      <c r="AA8" s="661" t="s">
        <v>17</v>
      </c>
      <c r="AB8" s="661"/>
      <c r="AC8" s="661" t="s">
        <v>18</v>
      </c>
      <c r="AD8" s="661"/>
      <c r="AE8" s="661" t="s">
        <v>19</v>
      </c>
      <c r="AF8" s="661"/>
      <c r="AG8" s="661" t="s">
        <v>20</v>
      </c>
      <c r="AH8" s="662"/>
    </row>
    <row r="9" spans="1:34" s="199" customFormat="1" ht="27" x14ac:dyDescent="0.25">
      <c r="A9" s="649"/>
      <c r="B9" s="656"/>
      <c r="C9" s="657"/>
      <c r="D9" s="658"/>
      <c r="E9" s="660"/>
      <c r="F9" s="660"/>
      <c r="G9" s="660"/>
      <c r="H9" s="660"/>
      <c r="I9" s="660"/>
      <c r="J9" s="716"/>
      <c r="K9" s="439" t="s">
        <v>7</v>
      </c>
      <c r="L9" s="101" t="s">
        <v>8</v>
      </c>
      <c r="M9" s="439" t="s">
        <v>7</v>
      </c>
      <c r="N9" s="439" t="s">
        <v>8</v>
      </c>
      <c r="O9" s="439" t="s">
        <v>7</v>
      </c>
      <c r="P9" s="439" t="s">
        <v>8</v>
      </c>
      <c r="Q9" s="439" t="s">
        <v>7</v>
      </c>
      <c r="R9" s="439" t="s">
        <v>8</v>
      </c>
      <c r="S9" s="439" t="s">
        <v>7</v>
      </c>
      <c r="T9" s="439" t="s">
        <v>8</v>
      </c>
      <c r="U9" s="439" t="s">
        <v>7</v>
      </c>
      <c r="V9" s="439" t="s">
        <v>8</v>
      </c>
      <c r="W9" s="439" t="s">
        <v>7</v>
      </c>
      <c r="X9" s="439" t="s">
        <v>8</v>
      </c>
      <c r="Y9" s="439" t="s">
        <v>7</v>
      </c>
      <c r="Z9" s="439" t="s">
        <v>8</v>
      </c>
      <c r="AA9" s="439" t="s">
        <v>7</v>
      </c>
      <c r="AB9" s="439" t="s">
        <v>8</v>
      </c>
      <c r="AC9" s="439" t="s">
        <v>7</v>
      </c>
      <c r="AD9" s="439" t="s">
        <v>8</v>
      </c>
      <c r="AE9" s="439" t="s">
        <v>7</v>
      </c>
      <c r="AF9" s="439" t="s">
        <v>8</v>
      </c>
      <c r="AG9" s="439" t="s">
        <v>7</v>
      </c>
      <c r="AH9" s="440" t="s">
        <v>8</v>
      </c>
    </row>
    <row r="10" spans="1:34" ht="16.5" x14ac:dyDescent="0.3">
      <c r="A10" s="205" t="s">
        <v>714</v>
      </c>
      <c r="B10" s="206"/>
      <c r="C10" s="207"/>
      <c r="D10" s="208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10"/>
    </row>
    <row r="11" spans="1:34" ht="33" x14ac:dyDescent="0.3">
      <c r="A11" s="212"/>
      <c r="B11" s="213" t="s">
        <v>398</v>
      </c>
      <c r="C11" s="668" t="s">
        <v>713</v>
      </c>
      <c r="D11" s="669"/>
      <c r="E11" s="214" t="s">
        <v>2</v>
      </c>
      <c r="F11" s="215" t="s">
        <v>717</v>
      </c>
      <c r="G11" s="215">
        <v>1</v>
      </c>
      <c r="H11" s="215" t="s">
        <v>421</v>
      </c>
      <c r="I11" s="444">
        <v>30000</v>
      </c>
      <c r="J11" s="397">
        <f>+G11*I11</f>
        <v>30000</v>
      </c>
      <c r="K11" s="216">
        <v>1</v>
      </c>
      <c r="L11" s="398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>
        <v>1</v>
      </c>
      <c r="X11" s="453">
        <v>30000</v>
      </c>
      <c r="Y11" s="399"/>
      <c r="Z11" s="399"/>
      <c r="AA11" s="399"/>
      <c r="AB11" s="399"/>
      <c r="AC11" s="399"/>
      <c r="AD11" s="399"/>
      <c r="AE11" s="209"/>
      <c r="AF11" s="209"/>
      <c r="AG11" s="209"/>
      <c r="AH11" s="210"/>
    </row>
    <row r="12" spans="1:34" ht="16.5" x14ac:dyDescent="0.3">
      <c r="A12" s="665" t="s">
        <v>724</v>
      </c>
      <c r="B12" s="666"/>
      <c r="C12" s="666"/>
      <c r="D12" s="666"/>
      <c r="E12" s="666"/>
      <c r="F12" s="666"/>
      <c r="G12" s="666"/>
      <c r="H12" s="667"/>
      <c r="I12" s="239">
        <f>+I11</f>
        <v>30000</v>
      </c>
      <c r="J12" s="239"/>
      <c r="K12" s="240"/>
      <c r="L12" s="241">
        <f>+L4</f>
        <v>0</v>
      </c>
      <c r="M12" s="240"/>
      <c r="N12" s="240"/>
      <c r="O12" s="240"/>
      <c r="P12" s="240"/>
      <c r="Q12" s="240"/>
      <c r="R12" s="241"/>
      <c r="S12" s="240"/>
      <c r="T12" s="240"/>
      <c r="U12" s="240"/>
      <c r="V12" s="240"/>
      <c r="W12" s="241">
        <f>+W7</f>
        <v>0</v>
      </c>
      <c r="X12" s="241">
        <f>+X11</f>
        <v>30000</v>
      </c>
      <c r="Y12" s="240"/>
      <c r="Z12" s="240"/>
      <c r="AA12" s="240"/>
      <c r="AB12" s="240"/>
      <c r="AC12" s="240"/>
      <c r="AD12" s="241"/>
      <c r="AE12" s="240"/>
      <c r="AF12" s="240"/>
      <c r="AG12" s="240"/>
      <c r="AH12" s="242"/>
    </row>
    <row r="13" spans="1:34" ht="16.5" x14ac:dyDescent="0.3">
      <c r="A13" s="205" t="s">
        <v>715</v>
      </c>
      <c r="B13" s="415"/>
      <c r="C13" s="415"/>
      <c r="D13" s="415"/>
      <c r="E13" s="415"/>
      <c r="F13" s="415"/>
      <c r="G13" s="415"/>
      <c r="H13" s="416"/>
      <c r="I13" s="400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8"/>
    </row>
    <row r="14" spans="1:34" ht="33" customHeight="1" x14ac:dyDescent="0.3">
      <c r="A14" s="212"/>
      <c r="B14" s="213" t="s">
        <v>398</v>
      </c>
      <c r="C14" s="668" t="s">
        <v>716</v>
      </c>
      <c r="D14" s="669"/>
      <c r="E14" s="214" t="s">
        <v>2</v>
      </c>
      <c r="F14" s="215" t="s">
        <v>717</v>
      </c>
      <c r="G14" s="215">
        <v>1</v>
      </c>
      <c r="H14" s="215" t="s">
        <v>395</v>
      </c>
      <c r="I14" s="444">
        <v>48000</v>
      </c>
      <c r="J14" s="397">
        <f>+G14*I14</f>
        <v>48000</v>
      </c>
      <c r="K14" s="216">
        <v>1</v>
      </c>
      <c r="L14" s="398">
        <v>48000</v>
      </c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419"/>
      <c r="X14" s="420"/>
      <c r="Y14" s="421"/>
      <c r="Z14" s="399"/>
      <c r="AA14" s="399"/>
      <c r="AB14" s="399"/>
      <c r="AC14" s="399"/>
      <c r="AD14" s="399"/>
      <c r="AE14" s="209"/>
      <c r="AF14" s="209"/>
      <c r="AG14" s="209"/>
      <c r="AH14" s="210"/>
    </row>
    <row r="15" spans="1:34" ht="33" x14ac:dyDescent="0.3">
      <c r="A15" s="375"/>
      <c r="B15" s="445" t="s">
        <v>718</v>
      </c>
      <c r="C15" s="717" t="s">
        <v>719</v>
      </c>
      <c r="D15" s="718"/>
      <c r="E15" s="446" t="s">
        <v>2</v>
      </c>
      <c r="F15" s="447" t="s">
        <v>717</v>
      </c>
      <c r="G15" s="447">
        <v>1</v>
      </c>
      <c r="H15" s="447" t="s">
        <v>395</v>
      </c>
      <c r="I15" s="452">
        <v>30000</v>
      </c>
      <c r="J15" s="448">
        <f>+G15*I15</f>
        <v>30000</v>
      </c>
      <c r="K15" s="449">
        <v>1</v>
      </c>
      <c r="L15" s="450">
        <v>30000</v>
      </c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79"/>
      <c r="AD15" s="379"/>
      <c r="AE15" s="379"/>
      <c r="AF15" s="379"/>
      <c r="AG15" s="379"/>
      <c r="AH15" s="380"/>
    </row>
    <row r="16" spans="1:34" ht="16.5" x14ac:dyDescent="0.3">
      <c r="A16" s="665" t="s">
        <v>724</v>
      </c>
      <c r="B16" s="666"/>
      <c r="C16" s="666"/>
      <c r="D16" s="666"/>
      <c r="E16" s="666"/>
      <c r="F16" s="666"/>
      <c r="G16" s="666"/>
      <c r="H16" s="667"/>
      <c r="I16" s="239">
        <f>+I14+I15</f>
        <v>78000</v>
      </c>
      <c r="J16" s="239"/>
      <c r="K16" s="240"/>
      <c r="L16" s="241">
        <f>+L14+L15</f>
        <v>78000</v>
      </c>
      <c r="M16" s="240"/>
      <c r="N16" s="240"/>
      <c r="O16" s="240"/>
      <c r="P16" s="240"/>
      <c r="Q16" s="240"/>
      <c r="R16" s="241"/>
      <c r="S16" s="240"/>
      <c r="T16" s="240"/>
      <c r="U16" s="240"/>
      <c r="V16" s="240"/>
      <c r="W16" s="241">
        <f>+W11</f>
        <v>1</v>
      </c>
      <c r="X16" s="241"/>
      <c r="Y16" s="240"/>
      <c r="Z16" s="240"/>
      <c r="AA16" s="240"/>
      <c r="AB16" s="240"/>
      <c r="AC16" s="240"/>
      <c r="AD16" s="241"/>
      <c r="AE16" s="240"/>
      <c r="AF16" s="240"/>
      <c r="AG16" s="240"/>
      <c r="AH16" s="242"/>
    </row>
    <row r="17" spans="1:34" ht="16.5" x14ac:dyDescent="0.3">
      <c r="A17" s="451" t="s">
        <v>720</v>
      </c>
      <c r="B17" s="415"/>
      <c r="C17" s="415"/>
      <c r="D17" s="415"/>
      <c r="E17" s="415"/>
      <c r="F17" s="415"/>
      <c r="G17" s="415"/>
      <c r="H17" s="416"/>
      <c r="I17" s="400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7"/>
      <c r="AC17" s="417"/>
      <c r="AD17" s="417"/>
      <c r="AE17" s="417"/>
      <c r="AF17" s="417"/>
      <c r="AG17" s="417"/>
      <c r="AH17" s="418"/>
    </row>
    <row r="18" spans="1:34" ht="33" x14ac:dyDescent="0.3">
      <c r="A18" s="212"/>
      <c r="B18" s="213" t="s">
        <v>398</v>
      </c>
      <c r="C18" s="668" t="s">
        <v>698</v>
      </c>
      <c r="D18" s="669"/>
      <c r="E18" s="214" t="s">
        <v>2</v>
      </c>
      <c r="F18" s="215" t="s">
        <v>717</v>
      </c>
      <c r="G18" s="215">
        <v>1</v>
      </c>
      <c r="H18" s="215" t="s">
        <v>395</v>
      </c>
      <c r="I18" s="216">
        <v>7000</v>
      </c>
      <c r="J18" s="397">
        <f>+G18*I18</f>
        <v>7000</v>
      </c>
      <c r="K18" s="216"/>
      <c r="L18" s="398"/>
      <c r="M18" s="399"/>
      <c r="N18" s="379"/>
      <c r="O18" s="379"/>
      <c r="P18" s="379"/>
      <c r="Q18" s="379"/>
      <c r="R18" s="379"/>
      <c r="S18" s="379"/>
      <c r="T18" s="379"/>
      <c r="U18" s="379"/>
      <c r="V18" s="379"/>
      <c r="W18" s="379">
        <v>1</v>
      </c>
      <c r="X18" s="454">
        <f>+I18</f>
        <v>7000</v>
      </c>
      <c r="Y18" s="379"/>
      <c r="Z18" s="379"/>
      <c r="AA18" s="379"/>
      <c r="AB18" s="379"/>
      <c r="AC18" s="379"/>
      <c r="AD18" s="379"/>
      <c r="AE18" s="379"/>
      <c r="AF18" s="379"/>
      <c r="AG18" s="379"/>
      <c r="AH18" s="380"/>
    </row>
    <row r="19" spans="1:34" s="126" customFormat="1" ht="16.5" x14ac:dyDescent="0.3">
      <c r="A19" s="665" t="s">
        <v>724</v>
      </c>
      <c r="B19" s="666"/>
      <c r="C19" s="666"/>
      <c r="D19" s="666"/>
      <c r="E19" s="666"/>
      <c r="F19" s="666"/>
      <c r="G19" s="666"/>
      <c r="H19" s="667"/>
      <c r="I19" s="239">
        <f>+I18</f>
        <v>7000</v>
      </c>
      <c r="J19" s="239"/>
      <c r="K19" s="240"/>
      <c r="L19" s="241">
        <f>+L11</f>
        <v>0</v>
      </c>
      <c r="M19" s="240"/>
      <c r="N19" s="240"/>
      <c r="O19" s="240"/>
      <c r="P19" s="240"/>
      <c r="Q19" s="240"/>
      <c r="R19" s="241"/>
      <c r="S19" s="240"/>
      <c r="T19" s="240"/>
      <c r="U19" s="240"/>
      <c r="V19" s="240"/>
      <c r="W19" s="241">
        <f>+W14</f>
        <v>0</v>
      </c>
      <c r="X19" s="241">
        <f>+X18</f>
        <v>7000</v>
      </c>
      <c r="Y19" s="240"/>
      <c r="Z19" s="240"/>
      <c r="AA19" s="240"/>
      <c r="AB19" s="240"/>
      <c r="AC19" s="240"/>
      <c r="AD19" s="241"/>
      <c r="AE19" s="240"/>
      <c r="AF19" s="240"/>
      <c r="AG19" s="240"/>
      <c r="AH19" s="242"/>
    </row>
    <row r="20" spans="1:34" s="126" customFormat="1" ht="15.75" hidden="1" x14ac:dyDescent="0.25">
      <c r="A20" s="401"/>
      <c r="B20" s="402"/>
      <c r="C20" s="403"/>
      <c r="D20" s="89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90"/>
    </row>
    <row r="21" spans="1:34" s="126" customFormat="1" hidden="1" x14ac:dyDescent="0.25">
      <c r="A21" s="119"/>
      <c r="B21" s="120"/>
      <c r="C21" s="106"/>
      <c r="D21" s="8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7"/>
    </row>
    <row r="22" spans="1:34" s="126" customFormat="1" hidden="1" x14ac:dyDescent="0.25">
      <c r="A22" s="112"/>
      <c r="B22" s="113"/>
      <c r="C22" s="700"/>
      <c r="D22" s="701"/>
      <c r="E22" s="114"/>
      <c r="F22" s="115"/>
      <c r="G22" s="115"/>
      <c r="H22" s="115"/>
      <c r="I22" s="116"/>
      <c r="J22" s="116"/>
      <c r="K22" s="115"/>
      <c r="L22" s="116"/>
      <c r="M22" s="115"/>
      <c r="N22" s="115"/>
      <c r="O22" s="115"/>
      <c r="P22" s="115"/>
      <c r="Q22" s="115"/>
      <c r="R22" s="116"/>
      <c r="S22" s="26"/>
      <c r="T22" s="26"/>
      <c r="U22" s="26"/>
      <c r="V22" s="26"/>
      <c r="W22" s="115"/>
      <c r="X22" s="116"/>
      <c r="Y22" s="26"/>
      <c r="Z22" s="26"/>
      <c r="AA22" s="26"/>
      <c r="AB22" s="26"/>
      <c r="AC22" s="26"/>
      <c r="AD22" s="191"/>
      <c r="AE22" s="26"/>
      <c r="AF22" s="26"/>
      <c r="AG22" s="26"/>
      <c r="AH22" s="27"/>
    </row>
    <row r="23" spans="1:34" s="126" customFormat="1" hidden="1" x14ac:dyDescent="0.25">
      <c r="A23" s="705"/>
      <c r="B23" s="706"/>
      <c r="C23" s="706"/>
      <c r="D23" s="706"/>
      <c r="E23" s="706"/>
      <c r="F23" s="706"/>
      <c r="G23" s="706"/>
      <c r="H23" s="707"/>
      <c r="I23" s="127"/>
      <c r="J23" s="127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9"/>
    </row>
    <row r="24" spans="1:34" s="126" customFormat="1" hidden="1" x14ac:dyDescent="0.25">
      <c r="A24" s="708"/>
      <c r="B24" s="709"/>
      <c r="C24" s="709"/>
      <c r="D24" s="709"/>
      <c r="E24" s="709"/>
      <c r="F24" s="709"/>
      <c r="G24" s="709"/>
      <c r="H24" s="710"/>
      <c r="I24" s="192"/>
      <c r="J24" s="192"/>
      <c r="K24" s="193"/>
      <c r="L24" s="287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2"/>
      <c r="Y24" s="193"/>
      <c r="Z24" s="193"/>
      <c r="AA24" s="193"/>
      <c r="AB24" s="193"/>
      <c r="AC24" s="193"/>
      <c r="AD24" s="192"/>
      <c r="AE24" s="193"/>
      <c r="AF24" s="193"/>
      <c r="AG24" s="193"/>
      <c r="AH24" s="194"/>
    </row>
    <row r="25" spans="1:34" ht="15.75" hidden="1" x14ac:dyDescent="0.25">
      <c r="A25" s="122"/>
      <c r="B25" s="105"/>
      <c r="C25" s="106"/>
      <c r="D25" s="8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7"/>
    </row>
    <row r="26" spans="1:34" hidden="1" x14ac:dyDescent="0.25">
      <c r="A26" s="119"/>
      <c r="B26" s="120"/>
      <c r="C26" s="106"/>
      <c r="D26" s="8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7"/>
    </row>
    <row r="27" spans="1:34" hidden="1" x14ac:dyDescent="0.25">
      <c r="A27" s="112"/>
      <c r="B27" s="113"/>
      <c r="C27" s="700"/>
      <c r="D27" s="701"/>
      <c r="E27" s="114"/>
      <c r="F27" s="115"/>
      <c r="G27" s="115"/>
      <c r="H27" s="115"/>
      <c r="I27" s="116"/>
      <c r="J27" s="116"/>
      <c r="K27" s="115"/>
      <c r="L27" s="116"/>
      <c r="M27" s="115"/>
      <c r="N27" s="115"/>
      <c r="O27" s="115"/>
      <c r="P27" s="115"/>
      <c r="Q27" s="115"/>
      <c r="R27" s="116"/>
      <c r="S27" s="26"/>
      <c r="T27" s="26"/>
      <c r="U27" s="26"/>
      <c r="V27" s="26"/>
      <c r="W27" s="115"/>
      <c r="X27" s="116"/>
      <c r="Y27" s="26"/>
      <c r="Z27" s="26"/>
      <c r="AA27" s="26"/>
      <c r="AB27" s="26"/>
      <c r="AC27" s="26"/>
      <c r="AD27" s="191"/>
      <c r="AE27" s="26"/>
      <c r="AF27" s="26"/>
      <c r="AG27" s="26"/>
      <c r="AH27" s="27"/>
    </row>
    <row r="28" spans="1:34" s="126" customFormat="1" hidden="1" x14ac:dyDescent="0.25">
      <c r="A28" s="705"/>
      <c r="B28" s="706"/>
      <c r="C28" s="706"/>
      <c r="D28" s="706"/>
      <c r="E28" s="706"/>
      <c r="F28" s="706"/>
      <c r="G28" s="706"/>
      <c r="H28" s="707"/>
      <c r="I28" s="127"/>
      <c r="J28" s="127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9"/>
    </row>
    <row r="29" spans="1:34" s="126" customFormat="1" hidden="1" x14ac:dyDescent="0.25">
      <c r="A29" s="708" t="s">
        <v>488</v>
      </c>
      <c r="B29" s="709"/>
      <c r="C29" s="709"/>
      <c r="D29" s="709"/>
      <c r="E29" s="709"/>
      <c r="F29" s="709"/>
      <c r="G29" s="709"/>
      <c r="H29" s="710"/>
      <c r="I29" s="192">
        <f>+I28</f>
        <v>0</v>
      </c>
      <c r="J29" s="192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2"/>
      <c r="Y29" s="193"/>
      <c r="Z29" s="193"/>
      <c r="AA29" s="193"/>
      <c r="AB29" s="193"/>
      <c r="AC29" s="193">
        <f>+AC27</f>
        <v>0</v>
      </c>
      <c r="AD29" s="192">
        <f>SUM(AD10:AD28)</f>
        <v>0</v>
      </c>
      <c r="AE29" s="193"/>
      <c r="AF29" s="193"/>
      <c r="AG29" s="193"/>
      <c r="AH29" s="194"/>
    </row>
    <row r="30" spans="1:34" x14ac:dyDescent="0.25">
      <c r="B30" s="263"/>
      <c r="C30" s="263"/>
      <c r="D30" s="263"/>
      <c r="E30" s="263"/>
      <c r="F30" s="263"/>
      <c r="G30" s="265"/>
      <c r="H30" s="265"/>
      <c r="I30" s="267"/>
      <c r="J30" s="267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3"/>
      <c r="AA30" s="263"/>
      <c r="AB30" s="263"/>
      <c r="AC30" s="263"/>
    </row>
    <row r="31" spans="1:34" x14ac:dyDescent="0.25">
      <c r="B31" s="263"/>
      <c r="C31" s="263"/>
      <c r="D31" s="263"/>
      <c r="E31" s="263"/>
      <c r="F31" s="263"/>
      <c r="G31" s="265"/>
      <c r="H31" s="265"/>
      <c r="I31" s="267"/>
      <c r="J31" s="267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3"/>
      <c r="AA31" s="263"/>
      <c r="AB31" s="263"/>
      <c r="AC31" s="263"/>
    </row>
    <row r="32" spans="1:34" x14ac:dyDescent="0.25">
      <c r="B32" s="263"/>
      <c r="C32" s="263"/>
      <c r="D32" s="263"/>
      <c r="E32" s="263"/>
      <c r="F32" s="263"/>
      <c r="G32" s="265"/>
      <c r="H32" s="265"/>
      <c r="I32" s="267"/>
      <c r="J32" s="267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3"/>
      <c r="AA32" s="263"/>
      <c r="AB32" s="263"/>
      <c r="AC32" s="263"/>
    </row>
    <row r="33" spans="2:30" ht="19.5" x14ac:dyDescent="0.55000000000000004">
      <c r="B33" s="263"/>
      <c r="C33" s="263"/>
      <c r="D33" s="603"/>
      <c r="E33" s="603"/>
      <c r="F33" s="263"/>
      <c r="G33" s="265"/>
      <c r="H33" s="265"/>
      <c r="I33" s="267"/>
      <c r="J33" s="267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3"/>
      <c r="W33" s="271"/>
      <c r="X33" s="608"/>
      <c r="Y33" s="608"/>
      <c r="Z33" s="608"/>
      <c r="AA33" s="608"/>
      <c r="AB33" s="608"/>
      <c r="AC33" s="608"/>
      <c r="AD33" s="608"/>
    </row>
    <row r="34" spans="2:30" x14ac:dyDescent="0.25">
      <c r="B34" s="263"/>
      <c r="C34" s="263"/>
      <c r="D34" s="604"/>
      <c r="E34" s="604"/>
      <c r="F34" s="263"/>
      <c r="G34" s="265"/>
      <c r="H34" s="265"/>
      <c r="I34" s="267"/>
      <c r="J34" s="267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3"/>
      <c r="W34" s="272"/>
      <c r="X34" s="602"/>
      <c r="Y34" s="602"/>
      <c r="Z34" s="602"/>
      <c r="AA34" s="602"/>
      <c r="AB34" s="602"/>
      <c r="AC34" s="602"/>
      <c r="AD34" s="602"/>
    </row>
    <row r="35" spans="2:30" x14ac:dyDescent="0.25">
      <c r="B35" s="263"/>
      <c r="C35" s="263"/>
      <c r="D35" s="263"/>
      <c r="E35" s="263"/>
      <c r="F35" s="263"/>
      <c r="G35" s="265"/>
      <c r="H35" s="265"/>
      <c r="I35" s="267"/>
      <c r="J35" s="267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3"/>
      <c r="AA35" s="263"/>
      <c r="AB35" s="263"/>
      <c r="AC35" s="263"/>
    </row>
    <row r="36" spans="2:30" x14ac:dyDescent="0.25"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</row>
    <row r="37" spans="2:30" x14ac:dyDescent="0.25"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</row>
    <row r="38" spans="2:30" x14ac:dyDescent="0.25"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</row>
    <row r="39" spans="2:30" x14ac:dyDescent="0.25"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</row>
    <row r="40" spans="2:30" x14ac:dyDescent="0.25"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</row>
  </sheetData>
  <mergeCells count="41">
    <mergeCell ref="A29:H29"/>
    <mergeCell ref="D33:E33"/>
    <mergeCell ref="X33:AD33"/>
    <mergeCell ref="D34:E34"/>
    <mergeCell ref="X34:AD34"/>
    <mergeCell ref="A28:H28"/>
    <mergeCell ref="AA8:AB8"/>
    <mergeCell ref="C15:D15"/>
    <mergeCell ref="C18:D18"/>
    <mergeCell ref="A16:H16"/>
    <mergeCell ref="A19:H19"/>
    <mergeCell ref="C22:D22"/>
    <mergeCell ref="C11:D11"/>
    <mergeCell ref="C14:D14"/>
    <mergeCell ref="A12:H12"/>
    <mergeCell ref="J7:J9"/>
    <mergeCell ref="K7:AH7"/>
    <mergeCell ref="K8:L8"/>
    <mergeCell ref="O8:P8"/>
    <mergeCell ref="S8:T8"/>
    <mergeCell ref="A23:H23"/>
    <mergeCell ref="Y8:Z8"/>
    <mergeCell ref="C27:D27"/>
    <mergeCell ref="A2:AG2"/>
    <mergeCell ref="A4:AG4"/>
    <mergeCell ref="A5:AG5"/>
    <mergeCell ref="A7:A9"/>
    <mergeCell ref="B7:D9"/>
    <mergeCell ref="E7:E9"/>
    <mergeCell ref="F7:F9"/>
    <mergeCell ref="G7:G9"/>
    <mergeCell ref="H7:H9"/>
    <mergeCell ref="I7:I9"/>
    <mergeCell ref="AC8:AD8"/>
    <mergeCell ref="AE8:AF8"/>
    <mergeCell ref="AG8:AH8"/>
    <mergeCell ref="M8:N8"/>
    <mergeCell ref="Q8:R8"/>
    <mergeCell ref="U8:V8"/>
    <mergeCell ref="W8:X8"/>
    <mergeCell ref="A24:H24"/>
  </mergeCells>
  <pageMargins left="0.23" right="0.23" top="0.63" bottom="0.26" header="0.34" footer="0.34"/>
  <pageSetup paperSize="5" scale="80" orientation="landscape" horizontalDpi="0" verticalDpi="0" r:id="rId1"/>
  <headerFooter>
    <oddHeader>&amp;L&amp;"-,Bold Italic"&amp;9PPMP  2017- ANNEX 11,12,13
Office of the Municipal Engineer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8"/>
  <sheetViews>
    <sheetView view="pageLayout" workbookViewId="0">
      <selection activeCell="G15" sqref="G15"/>
    </sheetView>
  </sheetViews>
  <sheetFormatPr defaultRowHeight="15" x14ac:dyDescent="0.25"/>
  <cols>
    <col min="1" max="1" width="5.7109375" customWidth="1"/>
    <col min="2" max="2" width="26.140625" customWidth="1"/>
    <col min="6" max="6" width="6.5703125" customWidth="1"/>
    <col min="7" max="7" width="8.7109375" customWidth="1"/>
    <col min="8" max="8" width="8.5703125" customWidth="1"/>
    <col min="9" max="10" width="7.7109375" customWidth="1"/>
    <col min="11" max="11" width="6.28515625" customWidth="1"/>
    <col min="12" max="12" width="7.42578125" customWidth="1"/>
    <col min="13" max="13" width="5.7109375" customWidth="1"/>
    <col min="14" max="14" width="8.5703125" customWidth="1"/>
    <col min="15" max="15" width="9.42578125" customWidth="1"/>
    <col min="16" max="16" width="8.5703125" customWidth="1"/>
    <col min="17" max="17" width="10.5703125" customWidth="1"/>
    <col min="18" max="18" width="10" customWidth="1"/>
    <col min="19" max="19" width="10.7109375" customWidth="1"/>
    <col min="20" max="20" width="18" customWidth="1"/>
  </cols>
  <sheetData>
    <row r="2" spans="1:31" ht="19.5" x14ac:dyDescent="0.3">
      <c r="A2" s="535" t="s">
        <v>67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x14ac:dyDescent="0.25">
      <c r="A3" s="536" t="s">
        <v>68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1" ht="18.75" x14ac:dyDescent="0.4">
      <c r="A4" s="537" t="s">
        <v>2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</row>
    <row r="7" spans="1:31" s="21" customFormat="1" ht="15.75" customHeight="1" x14ac:dyDescent="0.25">
      <c r="A7" s="722" t="s">
        <v>69</v>
      </c>
      <c r="B7" s="724" t="s">
        <v>70</v>
      </c>
      <c r="C7" s="724" t="s">
        <v>71</v>
      </c>
      <c r="D7" s="724" t="s">
        <v>72</v>
      </c>
      <c r="E7" s="724" t="s">
        <v>89</v>
      </c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 t="s">
        <v>84</v>
      </c>
      <c r="Q7" s="724" t="s">
        <v>90</v>
      </c>
      <c r="R7" s="724"/>
      <c r="S7" s="724"/>
      <c r="T7" s="719" t="s">
        <v>88</v>
      </c>
    </row>
    <row r="8" spans="1:31" s="21" customFormat="1" ht="75.75" thickBot="1" x14ac:dyDescent="0.3">
      <c r="A8" s="723"/>
      <c r="B8" s="725"/>
      <c r="C8" s="725"/>
      <c r="D8" s="725"/>
      <c r="E8" s="31" t="s">
        <v>73</v>
      </c>
      <c r="F8" s="31" t="s">
        <v>74</v>
      </c>
      <c r="G8" s="31" t="s">
        <v>75</v>
      </c>
      <c r="H8" s="31" t="s">
        <v>76</v>
      </c>
      <c r="I8" s="31" t="s">
        <v>77</v>
      </c>
      <c r="J8" s="31" t="s">
        <v>78</v>
      </c>
      <c r="K8" s="31" t="s">
        <v>79</v>
      </c>
      <c r="L8" s="31" t="s">
        <v>82</v>
      </c>
      <c r="M8" s="31" t="s">
        <v>80</v>
      </c>
      <c r="N8" s="31" t="s">
        <v>81</v>
      </c>
      <c r="O8" s="31" t="s">
        <v>83</v>
      </c>
      <c r="P8" s="725"/>
      <c r="Q8" s="31" t="s">
        <v>85</v>
      </c>
      <c r="R8" s="31" t="s">
        <v>86</v>
      </c>
      <c r="S8" s="31" t="s">
        <v>87</v>
      </c>
      <c r="T8" s="720"/>
    </row>
    <row r="9" spans="1:31" ht="15.75" thickTop="1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4"/>
    </row>
    <row r="10" spans="1:31" x14ac:dyDescent="0.2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7"/>
    </row>
    <row r="11" spans="1:31" x14ac:dyDescent="0.25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7"/>
    </row>
    <row r="12" spans="1:31" x14ac:dyDescent="0.2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</row>
    <row r="13" spans="1:31" x14ac:dyDescent="0.2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7"/>
    </row>
    <row r="14" spans="1:31" x14ac:dyDescent="0.25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</row>
    <row r="15" spans="1:31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7"/>
    </row>
    <row r="16" spans="1:31" x14ac:dyDescent="0.25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7"/>
    </row>
    <row r="17" spans="1:20" x14ac:dyDescent="0.25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7"/>
    </row>
    <row r="18" spans="1:20" x14ac:dyDescent="0.2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7"/>
    </row>
    <row r="19" spans="1:20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7"/>
    </row>
    <row r="20" spans="1:20" x14ac:dyDescent="0.25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7"/>
    </row>
    <row r="21" spans="1:20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7"/>
    </row>
    <row r="22" spans="1:20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7"/>
    </row>
    <row r="23" spans="1:20" x14ac:dyDescent="0.25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7"/>
    </row>
    <row r="24" spans="1:20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7"/>
    </row>
    <row r="25" spans="1:20" x14ac:dyDescent="0.25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7"/>
    </row>
    <row r="26" spans="1:20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7"/>
    </row>
    <row r="27" spans="1:20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7"/>
    </row>
    <row r="28" spans="1:20" x14ac:dyDescent="0.25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7"/>
    </row>
    <row r="29" spans="1:20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7"/>
    </row>
    <row r="30" spans="1:20" x14ac:dyDescent="0.25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7"/>
    </row>
    <row r="31" spans="1:20" x14ac:dyDescent="0.2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/>
    </row>
    <row r="32" spans="1:20" x14ac:dyDescent="0.2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30"/>
    </row>
    <row r="34" spans="1:19" x14ac:dyDescent="0.25">
      <c r="A34" t="s">
        <v>23</v>
      </c>
      <c r="G34" t="s">
        <v>91</v>
      </c>
      <c r="P34" t="s">
        <v>92</v>
      </c>
    </row>
    <row r="37" spans="1:19" x14ac:dyDescent="0.25">
      <c r="B37" s="32" t="s">
        <v>24</v>
      </c>
      <c r="I37" s="721" t="s">
        <v>25</v>
      </c>
      <c r="J37" s="721"/>
      <c r="K37" s="721"/>
      <c r="L37" s="721"/>
      <c r="R37" s="721" t="s">
        <v>93</v>
      </c>
      <c r="S37" s="721"/>
    </row>
    <row r="38" spans="1:19" x14ac:dyDescent="0.25">
      <c r="B38" s="1" t="s">
        <v>95</v>
      </c>
      <c r="I38" s="726" t="s">
        <v>94</v>
      </c>
      <c r="J38" s="726"/>
      <c r="K38" s="726"/>
      <c r="L38" s="726"/>
      <c r="R38" s="726" t="s">
        <v>96</v>
      </c>
      <c r="S38" s="726"/>
    </row>
  </sheetData>
  <mergeCells count="15">
    <mergeCell ref="I38:L38"/>
    <mergeCell ref="R37:S37"/>
    <mergeCell ref="R38:S38"/>
    <mergeCell ref="E7:O7"/>
    <mergeCell ref="Q7:S7"/>
    <mergeCell ref="P7:P8"/>
    <mergeCell ref="T7:T8"/>
    <mergeCell ref="A2:T2"/>
    <mergeCell ref="A3:T3"/>
    <mergeCell ref="A4:T4"/>
    <mergeCell ref="I37:L37"/>
    <mergeCell ref="A7:A8"/>
    <mergeCell ref="B7:B8"/>
    <mergeCell ref="C7:C8"/>
    <mergeCell ref="D7:D8"/>
  </mergeCells>
  <pageMargins left="0.39" right="0.36" top="0.75" bottom="0.75" header="0.3" footer="0.3"/>
  <pageSetup paperSize="5" scale="80" orientation="landscape" horizontalDpi="0" verticalDpi="0" r:id="rId1"/>
  <headerFooter>
    <oddHeader>&amp;L&amp;"-,Bold Italic"&amp;9Annual Procurement Plan (APP)
LGU - Matalam 
Matalam, Cotabato</oddHeader>
    <oddFooter>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7"/>
  <sheetViews>
    <sheetView workbookViewId="0">
      <selection activeCell="H21" sqref="H21"/>
    </sheetView>
  </sheetViews>
  <sheetFormatPr defaultRowHeight="15" x14ac:dyDescent="0.25"/>
  <sheetData>
    <row r="2" spans="1:30" ht="19.5" x14ac:dyDescent="0.3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ht="18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x14ac:dyDescent="0.25">
      <c r="A5" s="3"/>
      <c r="B5" s="3"/>
      <c r="C5" s="3"/>
      <c r="D5" s="3"/>
      <c r="E5" s="3"/>
      <c r="F5" s="3"/>
      <c r="G5" s="3"/>
      <c r="H5" s="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3"/>
      <c r="B6" s="3"/>
      <c r="C6" s="3"/>
      <c r="D6" s="3"/>
      <c r="E6" s="3"/>
      <c r="F6" s="3"/>
      <c r="G6" s="3"/>
      <c r="H6" s="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2" t="s">
        <v>22</v>
      </c>
      <c r="B7" s="3"/>
      <c r="C7" s="3"/>
      <c r="D7" s="3"/>
      <c r="E7" s="3"/>
      <c r="F7" s="3"/>
      <c r="G7" s="3"/>
      <c r="H7" s="4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9"/>
  <sheetViews>
    <sheetView tabSelected="1" view="pageLayout" workbookViewId="0">
      <selection activeCell="A3" sqref="A3:N3"/>
    </sheetView>
  </sheetViews>
  <sheetFormatPr defaultRowHeight="16.5" x14ac:dyDescent="0.25"/>
  <cols>
    <col min="1" max="1" width="6.140625" style="467" customWidth="1"/>
    <col min="2" max="2" width="2.42578125" style="467" customWidth="1"/>
    <col min="3" max="3" width="21.85546875" style="468" customWidth="1"/>
    <col min="4" max="4" width="7.42578125" style="467" customWidth="1"/>
    <col min="5" max="5" width="11.85546875" style="467" customWidth="1"/>
    <col min="6" max="6" width="8.85546875" style="467" customWidth="1"/>
    <col min="7" max="7" width="10" style="467" customWidth="1"/>
    <col min="8" max="8" width="10.28515625" style="467" customWidth="1"/>
    <col min="9" max="9" width="9.7109375" style="467" customWidth="1"/>
    <col min="10" max="10" width="14.140625" style="467" customWidth="1"/>
    <col min="11" max="11" width="12.28515625" style="467" customWidth="1"/>
    <col min="12" max="12" width="8.140625" style="467" customWidth="1"/>
    <col min="13" max="13" width="12.140625" style="467" customWidth="1"/>
    <col min="14" max="14" width="14.140625" style="467" customWidth="1"/>
  </cols>
  <sheetData>
    <row r="2" spans="1:25" ht="19.5" x14ac:dyDescent="0.3">
      <c r="A2" s="522" t="s">
        <v>843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15" x14ac:dyDescent="0.25">
      <c r="A3" s="523" t="s">
        <v>68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18.75" x14ac:dyDescent="0.4">
      <c r="A4" s="524" t="s">
        <v>2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s="21" customFormat="1" ht="34.5" customHeight="1" x14ac:dyDescent="0.25">
      <c r="A6" s="525" t="s">
        <v>69</v>
      </c>
      <c r="B6" s="527"/>
      <c r="C6" s="527" t="s">
        <v>70</v>
      </c>
      <c r="D6" s="527" t="s">
        <v>71</v>
      </c>
      <c r="E6" s="527" t="s">
        <v>72</v>
      </c>
      <c r="F6" s="527" t="s">
        <v>89</v>
      </c>
      <c r="G6" s="527"/>
      <c r="H6" s="527"/>
      <c r="I6" s="527"/>
      <c r="J6" s="527" t="s">
        <v>84</v>
      </c>
      <c r="K6" s="527" t="s">
        <v>90</v>
      </c>
      <c r="L6" s="527"/>
      <c r="M6" s="527"/>
      <c r="N6" s="529" t="s">
        <v>88</v>
      </c>
    </row>
    <row r="7" spans="1:25" s="21" customFormat="1" ht="33" x14ac:dyDescent="0.25">
      <c r="A7" s="526"/>
      <c r="B7" s="528"/>
      <c r="C7" s="528"/>
      <c r="D7" s="528"/>
      <c r="E7" s="528"/>
      <c r="F7" s="510" t="s">
        <v>74</v>
      </c>
      <c r="G7" s="510" t="s">
        <v>76</v>
      </c>
      <c r="H7" s="510" t="s">
        <v>79</v>
      </c>
      <c r="I7" s="510" t="s">
        <v>82</v>
      </c>
      <c r="J7" s="528"/>
      <c r="K7" s="510" t="s">
        <v>85</v>
      </c>
      <c r="L7" s="510" t="s">
        <v>86</v>
      </c>
      <c r="M7" s="510" t="s">
        <v>87</v>
      </c>
      <c r="N7" s="530"/>
    </row>
    <row r="8" spans="1:25" ht="33" x14ac:dyDescent="0.25">
      <c r="A8" s="511"/>
      <c r="B8" s="475">
        <v>1</v>
      </c>
      <c r="C8" s="283" t="s">
        <v>791</v>
      </c>
      <c r="D8" s="399" t="s">
        <v>844</v>
      </c>
      <c r="E8" s="283" t="s">
        <v>845</v>
      </c>
      <c r="F8" s="470">
        <v>42949</v>
      </c>
      <c r="G8" s="470">
        <v>42969</v>
      </c>
      <c r="H8" s="470">
        <v>42975</v>
      </c>
      <c r="I8" s="470">
        <v>42977</v>
      </c>
      <c r="J8" s="283" t="s">
        <v>846</v>
      </c>
      <c r="K8" s="398">
        <f t="shared" ref="K8:K11" si="0">+L8+M8</f>
        <v>4800000</v>
      </c>
      <c r="L8" s="398"/>
      <c r="M8" s="398">
        <v>4800000</v>
      </c>
      <c r="N8" s="476" t="s">
        <v>815</v>
      </c>
    </row>
    <row r="9" spans="1:25" ht="49.5" x14ac:dyDescent="0.25">
      <c r="A9" s="511"/>
      <c r="B9" s="475">
        <f t="shared" ref="B9:B11" si="1">+B8+1</f>
        <v>2</v>
      </c>
      <c r="C9" s="283" t="s">
        <v>847</v>
      </c>
      <c r="D9" s="399" t="s">
        <v>844</v>
      </c>
      <c r="E9" s="283" t="s">
        <v>845</v>
      </c>
      <c r="F9" s="470">
        <v>42970</v>
      </c>
      <c r="G9" s="470">
        <v>42978</v>
      </c>
      <c r="H9" s="470">
        <v>42983</v>
      </c>
      <c r="I9" s="470">
        <v>42986</v>
      </c>
      <c r="J9" s="283" t="s">
        <v>846</v>
      </c>
      <c r="K9" s="398">
        <f t="shared" si="0"/>
        <v>300000</v>
      </c>
      <c r="L9" s="399"/>
      <c r="M9" s="398">
        <v>300000</v>
      </c>
      <c r="N9" s="476" t="s">
        <v>815</v>
      </c>
    </row>
    <row r="10" spans="1:25" ht="33" x14ac:dyDescent="0.25">
      <c r="A10" s="511"/>
      <c r="B10" s="475">
        <f t="shared" si="1"/>
        <v>3</v>
      </c>
      <c r="C10" s="283" t="s">
        <v>848</v>
      </c>
      <c r="D10" s="399" t="s">
        <v>844</v>
      </c>
      <c r="E10" s="283" t="s">
        <v>845</v>
      </c>
      <c r="F10" s="470">
        <v>43012</v>
      </c>
      <c r="G10" s="470">
        <v>43033</v>
      </c>
      <c r="H10" s="470">
        <v>43039</v>
      </c>
      <c r="I10" s="470">
        <v>43045</v>
      </c>
      <c r="J10" s="283" t="s">
        <v>846</v>
      </c>
      <c r="K10" s="398">
        <f t="shared" si="0"/>
        <v>4000000</v>
      </c>
      <c r="L10" s="399"/>
      <c r="M10" s="398">
        <v>4000000</v>
      </c>
      <c r="N10" s="476" t="s">
        <v>815</v>
      </c>
    </row>
    <row r="11" spans="1:25" ht="33" x14ac:dyDescent="0.25">
      <c r="A11" s="512"/>
      <c r="B11" s="478">
        <f t="shared" si="1"/>
        <v>4</v>
      </c>
      <c r="C11" s="479" t="s">
        <v>849</v>
      </c>
      <c r="D11" s="487" t="s">
        <v>850</v>
      </c>
      <c r="E11" s="479" t="s">
        <v>845</v>
      </c>
      <c r="F11" s="481">
        <v>43012</v>
      </c>
      <c r="G11" s="481">
        <v>43033</v>
      </c>
      <c r="H11" s="481">
        <v>43039</v>
      </c>
      <c r="I11" s="481">
        <v>43045</v>
      </c>
      <c r="J11" s="479" t="s">
        <v>846</v>
      </c>
      <c r="K11" s="482">
        <f t="shared" si="0"/>
        <v>340000</v>
      </c>
      <c r="L11" s="487"/>
      <c r="M11" s="482">
        <v>340000</v>
      </c>
      <c r="N11" s="484" t="s">
        <v>815</v>
      </c>
    </row>
    <row r="12" spans="1:25" x14ac:dyDescent="0.25">
      <c r="A12" s="467" t="s">
        <v>23</v>
      </c>
      <c r="E12" s="467" t="s">
        <v>818</v>
      </c>
      <c r="J12" s="467" t="s">
        <v>92</v>
      </c>
    </row>
    <row r="15" spans="1:25" x14ac:dyDescent="0.25">
      <c r="C15" s="469" t="s">
        <v>798</v>
      </c>
      <c r="G15" s="513" t="s">
        <v>819</v>
      </c>
      <c r="H15" s="473"/>
      <c r="I15" s="473"/>
      <c r="K15" s="533" t="s">
        <v>802</v>
      </c>
      <c r="L15" s="533"/>
      <c r="M15" s="533"/>
      <c r="N15" s="533"/>
    </row>
    <row r="16" spans="1:25" x14ac:dyDescent="0.25">
      <c r="C16" s="218" t="s">
        <v>95</v>
      </c>
      <c r="G16" s="514" t="s">
        <v>94</v>
      </c>
      <c r="K16" s="534" t="s">
        <v>96</v>
      </c>
      <c r="L16" s="534"/>
      <c r="M16" s="534"/>
      <c r="N16" s="534"/>
    </row>
    <row r="17" spans="7:13" x14ac:dyDescent="0.25">
      <c r="G17" s="515"/>
      <c r="L17" s="515"/>
      <c r="M17" s="515"/>
    </row>
    <row r="18" spans="7:13" x14ac:dyDescent="0.25">
      <c r="G18" s="515"/>
      <c r="L18" s="515"/>
      <c r="M18" s="515"/>
    </row>
    <row r="19" spans="7:13" x14ac:dyDescent="0.25">
      <c r="G19" s="515"/>
      <c r="L19" s="515"/>
      <c r="M19" s="515"/>
    </row>
  </sheetData>
  <mergeCells count="14">
    <mergeCell ref="K15:N15"/>
    <mergeCell ref="K16:N16"/>
    <mergeCell ref="K6:M6"/>
    <mergeCell ref="N6:N7"/>
    <mergeCell ref="A2:N2"/>
    <mergeCell ref="A3:N3"/>
    <mergeCell ref="A4:N4"/>
    <mergeCell ref="A6:A7"/>
    <mergeCell ref="B6:B7"/>
    <mergeCell ref="C6:C7"/>
    <mergeCell ref="D6:D7"/>
    <mergeCell ref="E6:E7"/>
    <mergeCell ref="F6:I6"/>
    <mergeCell ref="J6:J7"/>
  </mergeCells>
  <pageMargins left="0.39" right="0.36" top="0.75" bottom="0.75" header="0.3" footer="0.3"/>
  <pageSetup paperSize="5" orientation="landscape" horizontalDpi="0" verticalDpi="0" r:id="rId1"/>
  <headerFooter>
    <oddHeader>&amp;L&amp;"-,Bold Italic"&amp;9Supplemental Annual Procurement Plan (APP) 2017 No.1
LGU - Matalam 
Matalam, Cotabato</oddHeader>
    <oddFooter>&amp;CPage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9"/>
  <sheetViews>
    <sheetView topLeftCell="A85" workbookViewId="0">
      <selection activeCell="I111" sqref="I111"/>
    </sheetView>
  </sheetViews>
  <sheetFormatPr defaultRowHeight="15" x14ac:dyDescent="0.25"/>
  <cols>
    <col min="1" max="1" width="5.5703125" style="72" customWidth="1"/>
    <col min="2" max="2" width="74.140625" customWidth="1"/>
    <col min="3" max="3" width="9.85546875" customWidth="1"/>
    <col min="4" max="4" width="14.5703125" customWidth="1"/>
    <col min="5" max="5" width="15" customWidth="1"/>
    <col min="6" max="6" width="24.140625" customWidth="1"/>
    <col min="7" max="7" width="9.5703125" bestFit="1" customWidth="1"/>
    <col min="8" max="8" width="21.42578125" customWidth="1"/>
    <col min="9" max="9" width="19.140625" customWidth="1"/>
  </cols>
  <sheetData>
    <row r="2" spans="1:9" ht="20.25" x14ac:dyDescent="0.3">
      <c r="A2" s="727" t="s">
        <v>490</v>
      </c>
      <c r="B2" s="727"/>
      <c r="C2" s="727"/>
      <c r="D2" s="727"/>
    </row>
    <row r="4" spans="1:9" x14ac:dyDescent="0.25">
      <c r="F4" s="247" t="s">
        <v>489</v>
      </c>
    </row>
    <row r="5" spans="1:9" ht="27" customHeight="1" thickBot="1" x14ac:dyDescent="0.3">
      <c r="A5" s="74" t="s">
        <v>104</v>
      </c>
      <c r="B5" s="75" t="s">
        <v>105</v>
      </c>
      <c r="C5" s="75" t="s">
        <v>106</v>
      </c>
      <c r="D5" s="76" t="s">
        <v>107</v>
      </c>
      <c r="F5" s="247" t="s">
        <v>493</v>
      </c>
      <c r="G5" s="247" t="s">
        <v>492</v>
      </c>
      <c r="H5" s="247" t="s">
        <v>491</v>
      </c>
      <c r="I5" s="247" t="s">
        <v>494</v>
      </c>
    </row>
    <row r="6" spans="1:9" ht="15.75" thickTop="1" x14ac:dyDescent="0.25">
      <c r="A6" s="77">
        <v>1</v>
      </c>
      <c r="B6" s="73" t="s">
        <v>108</v>
      </c>
      <c r="C6" s="73" t="s">
        <v>189</v>
      </c>
      <c r="D6" s="249">
        <f>+F6*1.05</f>
        <v>619.5</v>
      </c>
      <c r="F6">
        <v>590</v>
      </c>
      <c r="H6">
        <v>590</v>
      </c>
    </row>
    <row r="7" spans="1:9" x14ac:dyDescent="0.25">
      <c r="A7" s="78">
        <f>+A6+1</f>
        <v>2</v>
      </c>
      <c r="B7" s="26" t="s">
        <v>109</v>
      </c>
      <c r="C7" s="26" t="s">
        <v>106</v>
      </c>
      <c r="D7" s="250"/>
      <c r="F7" s="281">
        <v>1129.9000000000001</v>
      </c>
    </row>
    <row r="8" spans="1:9" x14ac:dyDescent="0.25">
      <c r="A8" s="78">
        <f t="shared" ref="A8:A71" si="0">+A7+1</f>
        <v>3</v>
      </c>
      <c r="B8" s="26" t="s">
        <v>110</v>
      </c>
      <c r="C8" s="26" t="s">
        <v>190</v>
      </c>
      <c r="D8" s="250">
        <f t="shared" ref="D8:D70" si="1">+F8*1.05</f>
        <v>40.950000000000003</v>
      </c>
      <c r="F8">
        <v>39</v>
      </c>
      <c r="G8">
        <v>95</v>
      </c>
      <c r="H8">
        <v>39</v>
      </c>
    </row>
    <row r="9" spans="1:9" x14ac:dyDescent="0.25">
      <c r="A9" s="78">
        <f t="shared" si="0"/>
        <v>4</v>
      </c>
      <c r="B9" s="26" t="s">
        <v>111</v>
      </c>
      <c r="C9" s="26" t="s">
        <v>183</v>
      </c>
      <c r="D9" s="250">
        <f t="shared" si="1"/>
        <v>21</v>
      </c>
      <c r="F9">
        <v>20</v>
      </c>
      <c r="G9">
        <v>20</v>
      </c>
    </row>
    <row r="10" spans="1:9" x14ac:dyDescent="0.25">
      <c r="A10" s="78">
        <f t="shared" si="0"/>
        <v>5</v>
      </c>
      <c r="B10" s="26" t="s">
        <v>112</v>
      </c>
      <c r="C10" s="26" t="s">
        <v>183</v>
      </c>
      <c r="D10" s="250">
        <f t="shared" si="1"/>
        <v>42</v>
      </c>
      <c r="F10">
        <v>40</v>
      </c>
      <c r="G10">
        <v>40</v>
      </c>
    </row>
    <row r="11" spans="1:9" x14ac:dyDescent="0.25">
      <c r="A11" s="78">
        <f t="shared" si="0"/>
        <v>6</v>
      </c>
      <c r="B11" s="26" t="s">
        <v>113</v>
      </c>
      <c r="C11" s="26" t="s">
        <v>191</v>
      </c>
      <c r="D11" s="250">
        <f t="shared" si="1"/>
        <v>17.850000000000001</v>
      </c>
      <c r="F11">
        <v>17</v>
      </c>
      <c r="G11">
        <v>95</v>
      </c>
      <c r="H11">
        <v>17</v>
      </c>
    </row>
    <row r="12" spans="1:9" x14ac:dyDescent="0.25">
      <c r="A12" s="78">
        <f t="shared" si="0"/>
        <v>7</v>
      </c>
      <c r="B12" s="26" t="s">
        <v>114</v>
      </c>
      <c r="C12" s="26" t="s">
        <v>191</v>
      </c>
      <c r="D12" s="250">
        <f t="shared" si="1"/>
        <v>30.450000000000003</v>
      </c>
      <c r="F12">
        <v>29</v>
      </c>
      <c r="G12">
        <v>52</v>
      </c>
      <c r="H12">
        <v>29</v>
      </c>
    </row>
    <row r="13" spans="1:9" x14ac:dyDescent="0.25">
      <c r="A13" s="78">
        <f t="shared" si="0"/>
        <v>8</v>
      </c>
      <c r="B13" s="26" t="s">
        <v>115</v>
      </c>
      <c r="C13" s="26" t="s">
        <v>191</v>
      </c>
      <c r="D13" s="250">
        <f t="shared" si="1"/>
        <v>110.25</v>
      </c>
      <c r="F13">
        <v>105</v>
      </c>
      <c r="G13">
        <v>105</v>
      </c>
    </row>
    <row r="14" spans="1:9" x14ac:dyDescent="0.25">
      <c r="A14" s="78">
        <f t="shared" si="0"/>
        <v>9</v>
      </c>
      <c r="B14" s="26" t="s">
        <v>116</v>
      </c>
      <c r="C14" s="26" t="s">
        <v>183</v>
      </c>
      <c r="D14" s="250">
        <f t="shared" si="1"/>
        <v>47.25</v>
      </c>
      <c r="F14">
        <v>45</v>
      </c>
      <c r="G14">
        <v>45</v>
      </c>
      <c r="H14">
        <v>85</v>
      </c>
    </row>
    <row r="15" spans="1:9" x14ac:dyDescent="0.25">
      <c r="A15" s="78">
        <f t="shared" si="0"/>
        <v>10</v>
      </c>
      <c r="B15" s="26" t="s">
        <v>117</v>
      </c>
      <c r="C15" s="26" t="s">
        <v>183</v>
      </c>
      <c r="D15" s="250">
        <f t="shared" si="1"/>
        <v>20.265000000000001</v>
      </c>
      <c r="F15">
        <v>19.3</v>
      </c>
      <c r="G15" s="252"/>
    </row>
    <row r="16" spans="1:9" x14ac:dyDescent="0.25">
      <c r="A16" s="78">
        <f t="shared" si="0"/>
        <v>11</v>
      </c>
      <c r="B16" s="26" t="s">
        <v>118</v>
      </c>
      <c r="C16" s="26" t="s">
        <v>106</v>
      </c>
      <c r="D16" s="250">
        <f t="shared" si="1"/>
        <v>336</v>
      </c>
      <c r="F16">
        <v>320</v>
      </c>
      <c r="G16" s="252">
        <v>4192</v>
      </c>
      <c r="H16">
        <v>320</v>
      </c>
    </row>
    <row r="17" spans="1:9" x14ac:dyDescent="0.25">
      <c r="A17" s="78">
        <f t="shared" si="0"/>
        <v>12</v>
      </c>
      <c r="B17" s="26" t="s">
        <v>119</v>
      </c>
      <c r="C17" s="26" t="s">
        <v>106</v>
      </c>
      <c r="D17" s="250">
        <f t="shared" si="1"/>
        <v>997.5</v>
      </c>
      <c r="F17">
        <v>950</v>
      </c>
      <c r="G17">
        <v>950</v>
      </c>
    </row>
    <row r="18" spans="1:9" x14ac:dyDescent="0.25">
      <c r="A18" s="78">
        <f t="shared" si="0"/>
        <v>13</v>
      </c>
      <c r="B18" s="26" t="s">
        <v>120</v>
      </c>
      <c r="C18" s="26" t="s">
        <v>106</v>
      </c>
      <c r="D18" s="253">
        <f t="shared" si="1"/>
        <v>5373.9000000000005</v>
      </c>
      <c r="F18" s="252">
        <v>5118</v>
      </c>
      <c r="G18" s="252">
        <v>5118</v>
      </c>
    </row>
    <row r="19" spans="1:9" x14ac:dyDescent="0.25">
      <c r="A19" s="78">
        <f t="shared" si="0"/>
        <v>14</v>
      </c>
      <c r="B19" s="26" t="s">
        <v>121</v>
      </c>
      <c r="C19" s="26" t="s">
        <v>106</v>
      </c>
      <c r="D19" s="250">
        <f t="shared" si="1"/>
        <v>472.5</v>
      </c>
      <c r="F19">
        <v>450</v>
      </c>
      <c r="G19" s="252">
        <v>600</v>
      </c>
      <c r="H19">
        <v>450</v>
      </c>
      <c r="I19">
        <v>495</v>
      </c>
    </row>
    <row r="20" spans="1:9" x14ac:dyDescent="0.25">
      <c r="A20" s="78">
        <f t="shared" si="0"/>
        <v>15</v>
      </c>
      <c r="B20" s="26" t="s">
        <v>123</v>
      </c>
      <c r="C20" s="26" t="s">
        <v>184</v>
      </c>
      <c r="D20" s="250">
        <f t="shared" si="1"/>
        <v>577.5</v>
      </c>
      <c r="F20">
        <v>550</v>
      </c>
      <c r="G20" s="252">
        <v>550</v>
      </c>
    </row>
    <row r="21" spans="1:9" x14ac:dyDescent="0.25">
      <c r="A21" s="78">
        <f t="shared" si="0"/>
        <v>16</v>
      </c>
      <c r="B21" s="26" t="s">
        <v>122</v>
      </c>
      <c r="C21" s="26" t="s">
        <v>184</v>
      </c>
      <c r="D21" s="250">
        <f t="shared" si="1"/>
        <v>630</v>
      </c>
      <c r="F21">
        <v>600</v>
      </c>
      <c r="G21" s="252">
        <v>600</v>
      </c>
    </row>
    <row r="22" spans="1:9" x14ac:dyDescent="0.25">
      <c r="A22" s="78">
        <f t="shared" si="0"/>
        <v>17</v>
      </c>
      <c r="B22" s="26" t="s">
        <v>124</v>
      </c>
      <c r="C22" s="26" t="s">
        <v>191</v>
      </c>
      <c r="D22" s="250">
        <f t="shared" si="1"/>
        <v>126</v>
      </c>
      <c r="F22">
        <v>120</v>
      </c>
      <c r="G22" s="252">
        <v>140</v>
      </c>
      <c r="H22">
        <v>120</v>
      </c>
      <c r="I22">
        <v>130</v>
      </c>
    </row>
    <row r="23" spans="1:9" x14ac:dyDescent="0.25">
      <c r="A23" s="78">
        <f t="shared" si="0"/>
        <v>18</v>
      </c>
      <c r="B23" s="26" t="s">
        <v>125</v>
      </c>
      <c r="C23" s="26" t="s">
        <v>191</v>
      </c>
      <c r="D23" s="250">
        <f t="shared" si="1"/>
        <v>126</v>
      </c>
      <c r="F23">
        <v>120</v>
      </c>
      <c r="G23" s="252">
        <v>140</v>
      </c>
      <c r="H23">
        <v>120</v>
      </c>
      <c r="I23">
        <v>130</v>
      </c>
    </row>
    <row r="24" spans="1:9" x14ac:dyDescent="0.25">
      <c r="A24" s="78">
        <f t="shared" si="0"/>
        <v>19</v>
      </c>
      <c r="B24" s="26" t="s">
        <v>126</v>
      </c>
      <c r="C24" s="26" t="s">
        <v>191</v>
      </c>
      <c r="D24" s="250">
        <f t="shared" si="1"/>
        <v>126</v>
      </c>
      <c r="F24">
        <v>120</v>
      </c>
      <c r="G24" s="252">
        <v>140</v>
      </c>
      <c r="H24">
        <v>120</v>
      </c>
      <c r="I24">
        <v>130</v>
      </c>
    </row>
    <row r="25" spans="1:9" x14ac:dyDescent="0.25">
      <c r="A25" s="78">
        <f t="shared" si="0"/>
        <v>20</v>
      </c>
      <c r="B25" s="26" t="s">
        <v>127</v>
      </c>
      <c r="C25" s="26" t="s">
        <v>191</v>
      </c>
      <c r="D25" s="250">
        <f t="shared" si="1"/>
        <v>136.5</v>
      </c>
      <c r="F25">
        <v>130</v>
      </c>
      <c r="G25" s="252">
        <v>140</v>
      </c>
      <c r="H25">
        <v>130</v>
      </c>
    </row>
    <row r="26" spans="1:9" x14ac:dyDescent="0.25">
      <c r="A26" s="78">
        <f t="shared" si="0"/>
        <v>21</v>
      </c>
      <c r="B26" s="26" t="s">
        <v>128</v>
      </c>
      <c r="C26" s="26" t="s">
        <v>191</v>
      </c>
      <c r="D26" s="250">
        <f t="shared" si="1"/>
        <v>94.5</v>
      </c>
      <c r="F26">
        <v>90</v>
      </c>
      <c r="G26" s="252">
        <v>100</v>
      </c>
      <c r="H26">
        <v>90</v>
      </c>
      <c r="I26">
        <v>100</v>
      </c>
    </row>
    <row r="27" spans="1:9" x14ac:dyDescent="0.25">
      <c r="A27" s="78">
        <f t="shared" si="0"/>
        <v>22</v>
      </c>
      <c r="B27" s="26" t="s">
        <v>129</v>
      </c>
      <c r="C27" s="26" t="s">
        <v>191</v>
      </c>
      <c r="D27" s="250">
        <f t="shared" si="1"/>
        <v>126</v>
      </c>
      <c r="F27">
        <v>120</v>
      </c>
      <c r="G27" s="252">
        <v>140</v>
      </c>
      <c r="H27">
        <v>120</v>
      </c>
      <c r="I27">
        <v>130</v>
      </c>
    </row>
    <row r="28" spans="1:9" x14ac:dyDescent="0.25">
      <c r="A28" s="78">
        <f t="shared" si="0"/>
        <v>23</v>
      </c>
      <c r="B28" s="26" t="s">
        <v>130</v>
      </c>
      <c r="C28" s="26" t="s">
        <v>183</v>
      </c>
      <c r="D28" s="250">
        <f t="shared" si="1"/>
        <v>367.5</v>
      </c>
      <c r="F28">
        <v>350</v>
      </c>
      <c r="G28" s="252">
        <v>350</v>
      </c>
      <c r="I28">
        <v>420</v>
      </c>
    </row>
    <row r="29" spans="1:9" x14ac:dyDescent="0.25">
      <c r="A29" s="78">
        <f t="shared" si="0"/>
        <v>24</v>
      </c>
      <c r="B29" s="26" t="s">
        <v>131</v>
      </c>
      <c r="C29" s="26" t="s">
        <v>183</v>
      </c>
      <c r="D29" s="250">
        <f t="shared" si="1"/>
        <v>367.5</v>
      </c>
      <c r="F29">
        <v>350</v>
      </c>
      <c r="G29" s="252">
        <v>350</v>
      </c>
      <c r="I29">
        <v>420</v>
      </c>
    </row>
    <row r="30" spans="1:9" x14ac:dyDescent="0.25">
      <c r="A30" s="78">
        <f t="shared" si="0"/>
        <v>25</v>
      </c>
      <c r="B30" s="26" t="s">
        <v>132</v>
      </c>
      <c r="C30" s="26" t="s">
        <v>184</v>
      </c>
      <c r="D30" s="250">
        <f t="shared" si="1"/>
        <v>78.75</v>
      </c>
      <c r="F30">
        <v>75</v>
      </c>
      <c r="G30" s="252">
        <v>75</v>
      </c>
    </row>
    <row r="31" spans="1:9" x14ac:dyDescent="0.25">
      <c r="A31" s="78">
        <f t="shared" si="0"/>
        <v>26</v>
      </c>
      <c r="B31" s="26" t="s">
        <v>133</v>
      </c>
      <c r="C31" s="26" t="s">
        <v>190</v>
      </c>
      <c r="D31" s="250">
        <f t="shared" si="1"/>
        <v>199.5</v>
      </c>
      <c r="F31">
        <v>190</v>
      </c>
      <c r="G31" s="252">
        <v>1120</v>
      </c>
      <c r="H31">
        <v>190</v>
      </c>
    </row>
    <row r="32" spans="1:9" x14ac:dyDescent="0.25">
      <c r="A32" s="78">
        <f t="shared" si="0"/>
        <v>27</v>
      </c>
      <c r="B32" s="26" t="s">
        <v>134</v>
      </c>
      <c r="C32" s="26" t="s">
        <v>192</v>
      </c>
      <c r="D32" s="250">
        <f t="shared" si="1"/>
        <v>17.587500000000002</v>
      </c>
      <c r="F32">
        <v>16.75</v>
      </c>
    </row>
    <row r="33" spans="1:9" x14ac:dyDescent="0.25">
      <c r="A33" s="78">
        <f t="shared" si="0"/>
        <v>28</v>
      </c>
      <c r="B33" s="26" t="s">
        <v>135</v>
      </c>
      <c r="C33" s="26" t="s">
        <v>183</v>
      </c>
      <c r="D33" s="250">
        <f t="shared" si="1"/>
        <v>38.85</v>
      </c>
      <c r="F33">
        <v>37</v>
      </c>
      <c r="G33" s="252">
        <v>37</v>
      </c>
      <c r="H33">
        <v>50</v>
      </c>
      <c r="I33">
        <v>45</v>
      </c>
    </row>
    <row r="34" spans="1:9" x14ac:dyDescent="0.25">
      <c r="A34" s="78">
        <f t="shared" si="0"/>
        <v>29</v>
      </c>
      <c r="B34" s="26" t="s">
        <v>140</v>
      </c>
      <c r="C34" s="26" t="s">
        <v>183</v>
      </c>
      <c r="D34" s="250">
        <f t="shared" si="1"/>
        <v>44.1</v>
      </c>
      <c r="F34">
        <v>42</v>
      </c>
      <c r="G34" s="252">
        <v>42</v>
      </c>
      <c r="H34">
        <v>60</v>
      </c>
      <c r="I34">
        <v>50</v>
      </c>
    </row>
    <row r="35" spans="1:9" x14ac:dyDescent="0.25">
      <c r="A35" s="78">
        <f t="shared" si="0"/>
        <v>30</v>
      </c>
      <c r="B35" s="26" t="s">
        <v>141</v>
      </c>
      <c r="C35" s="26" t="s">
        <v>184</v>
      </c>
      <c r="D35" s="250">
        <f t="shared" si="1"/>
        <v>18.900000000000002</v>
      </c>
      <c r="F35">
        <v>18</v>
      </c>
      <c r="G35" s="252">
        <v>18</v>
      </c>
    </row>
    <row r="36" spans="1:9" x14ac:dyDescent="0.25">
      <c r="A36" s="78">
        <f t="shared" si="0"/>
        <v>31</v>
      </c>
      <c r="B36" s="26" t="s">
        <v>142</v>
      </c>
      <c r="C36" s="26" t="s">
        <v>184</v>
      </c>
      <c r="D36" s="250">
        <f t="shared" si="1"/>
        <v>23.1</v>
      </c>
      <c r="F36">
        <v>22</v>
      </c>
      <c r="G36" s="252">
        <v>22</v>
      </c>
    </row>
    <row r="37" spans="1:9" x14ac:dyDescent="0.25">
      <c r="A37" s="78">
        <f t="shared" si="0"/>
        <v>32</v>
      </c>
      <c r="B37" s="26" t="s">
        <v>143</v>
      </c>
      <c r="C37" s="26" t="s">
        <v>184</v>
      </c>
      <c r="D37" s="250">
        <f t="shared" si="1"/>
        <v>26.25</v>
      </c>
      <c r="F37">
        <v>25</v>
      </c>
      <c r="G37" s="252">
        <v>25</v>
      </c>
    </row>
    <row r="38" spans="1:9" x14ac:dyDescent="0.25">
      <c r="A38" s="78">
        <f t="shared" si="0"/>
        <v>33</v>
      </c>
      <c r="B38" s="26" t="s">
        <v>144</v>
      </c>
      <c r="C38" s="26" t="s">
        <v>184</v>
      </c>
      <c r="D38" s="250">
        <f t="shared" si="1"/>
        <v>84</v>
      </c>
      <c r="F38">
        <v>80</v>
      </c>
      <c r="G38" s="252">
        <v>80</v>
      </c>
    </row>
    <row r="39" spans="1:9" x14ac:dyDescent="0.25">
      <c r="A39" s="78">
        <f t="shared" si="0"/>
        <v>34</v>
      </c>
      <c r="B39" s="26" t="s">
        <v>145</v>
      </c>
      <c r="C39" s="26" t="s">
        <v>183</v>
      </c>
      <c r="D39" s="250">
        <f t="shared" si="1"/>
        <v>7.9799999999999995</v>
      </c>
      <c r="F39">
        <v>7.6</v>
      </c>
    </row>
    <row r="40" spans="1:9" x14ac:dyDescent="0.25">
      <c r="A40" s="78">
        <f t="shared" si="0"/>
        <v>35</v>
      </c>
      <c r="B40" s="26" t="s">
        <v>146</v>
      </c>
      <c r="C40" s="26" t="s">
        <v>193</v>
      </c>
      <c r="D40" s="250">
        <f t="shared" si="1"/>
        <v>27.3</v>
      </c>
      <c r="F40">
        <v>26</v>
      </c>
      <c r="G40" s="252">
        <v>54</v>
      </c>
      <c r="H40">
        <v>55</v>
      </c>
      <c r="I40">
        <v>26</v>
      </c>
    </row>
    <row r="41" spans="1:9" x14ac:dyDescent="0.25">
      <c r="A41" s="78">
        <f t="shared" si="0"/>
        <v>36</v>
      </c>
      <c r="B41" s="26" t="s">
        <v>147</v>
      </c>
      <c r="C41" s="26" t="s">
        <v>193</v>
      </c>
      <c r="D41" s="250">
        <f t="shared" si="1"/>
        <v>27.3</v>
      </c>
      <c r="F41">
        <v>26</v>
      </c>
      <c r="G41" s="252">
        <v>57</v>
      </c>
      <c r="H41">
        <v>55</v>
      </c>
      <c r="I41">
        <v>26</v>
      </c>
    </row>
    <row r="42" spans="1:9" x14ac:dyDescent="0.25">
      <c r="A42" s="78">
        <f t="shared" si="0"/>
        <v>37</v>
      </c>
      <c r="B42" s="26" t="s">
        <v>148</v>
      </c>
      <c r="C42" s="26" t="s">
        <v>193</v>
      </c>
      <c r="D42" s="250">
        <f t="shared" si="1"/>
        <v>27.3</v>
      </c>
      <c r="F42">
        <v>26</v>
      </c>
      <c r="G42" s="252">
        <v>80</v>
      </c>
      <c r="H42">
        <v>60</v>
      </c>
      <c r="I42">
        <v>26</v>
      </c>
    </row>
    <row r="43" spans="1:9" x14ac:dyDescent="0.25">
      <c r="A43" s="78">
        <f t="shared" si="0"/>
        <v>38</v>
      </c>
      <c r="B43" s="26" t="s">
        <v>149</v>
      </c>
      <c r="C43" s="26" t="s">
        <v>193</v>
      </c>
      <c r="D43" s="250">
        <f t="shared" si="1"/>
        <v>27.3</v>
      </c>
      <c r="F43">
        <v>26</v>
      </c>
      <c r="G43" s="252">
        <v>38</v>
      </c>
      <c r="H43">
        <v>28</v>
      </c>
      <c r="I43">
        <v>26</v>
      </c>
    </row>
    <row r="44" spans="1:9" x14ac:dyDescent="0.25">
      <c r="A44" s="78">
        <f t="shared" si="0"/>
        <v>39</v>
      </c>
      <c r="B44" s="26" t="s">
        <v>150</v>
      </c>
      <c r="C44" s="26" t="s">
        <v>183</v>
      </c>
      <c r="D44" s="250">
        <f t="shared" si="1"/>
        <v>10.5</v>
      </c>
      <c r="F44">
        <v>10</v>
      </c>
      <c r="G44" s="252">
        <v>12</v>
      </c>
      <c r="H44">
        <v>12</v>
      </c>
      <c r="I44">
        <v>10</v>
      </c>
    </row>
    <row r="45" spans="1:9" x14ac:dyDescent="0.25">
      <c r="A45" s="78">
        <f t="shared" si="0"/>
        <v>40</v>
      </c>
      <c r="B45" s="26" t="s">
        <v>151</v>
      </c>
      <c r="C45" s="73" t="s">
        <v>183</v>
      </c>
      <c r="D45" s="250">
        <f t="shared" si="1"/>
        <v>16.8</v>
      </c>
      <c r="F45">
        <v>16</v>
      </c>
      <c r="H45">
        <v>45</v>
      </c>
      <c r="I45">
        <v>16</v>
      </c>
    </row>
    <row r="46" spans="1:9" x14ac:dyDescent="0.25">
      <c r="A46" s="78">
        <f t="shared" si="0"/>
        <v>41</v>
      </c>
      <c r="B46" s="26" t="s">
        <v>152</v>
      </c>
      <c r="C46" s="26" t="s">
        <v>184</v>
      </c>
      <c r="D46" s="250">
        <f t="shared" si="1"/>
        <v>572.9325</v>
      </c>
      <c r="F46">
        <v>545.65</v>
      </c>
    </row>
    <row r="47" spans="1:9" x14ac:dyDescent="0.25">
      <c r="A47" s="78">
        <f t="shared" si="0"/>
        <v>42</v>
      </c>
      <c r="B47" s="26" t="s">
        <v>153</v>
      </c>
      <c r="C47" s="26" t="s">
        <v>184</v>
      </c>
      <c r="D47" s="250">
        <f t="shared" si="1"/>
        <v>859.6350000000001</v>
      </c>
      <c r="F47">
        <v>818.7</v>
      </c>
    </row>
    <row r="48" spans="1:9" x14ac:dyDescent="0.25">
      <c r="A48" s="78">
        <f t="shared" si="0"/>
        <v>43</v>
      </c>
      <c r="B48" s="26" t="s">
        <v>154</v>
      </c>
      <c r="C48" s="26" t="s">
        <v>184</v>
      </c>
      <c r="D48" s="250">
        <f t="shared" si="1"/>
        <v>761.25</v>
      </c>
      <c r="F48">
        <v>725</v>
      </c>
      <c r="I48">
        <v>725</v>
      </c>
    </row>
    <row r="49" spans="1:9" x14ac:dyDescent="0.25">
      <c r="A49" s="78">
        <f t="shared" si="0"/>
        <v>44</v>
      </c>
      <c r="B49" s="26" t="s">
        <v>155</v>
      </c>
      <c r="C49" s="26" t="s">
        <v>184</v>
      </c>
      <c r="D49" s="250">
        <f t="shared" si="1"/>
        <v>998.97</v>
      </c>
      <c r="F49">
        <v>951.4</v>
      </c>
    </row>
    <row r="50" spans="1:9" x14ac:dyDescent="0.25">
      <c r="A50" s="78">
        <f t="shared" si="0"/>
        <v>45</v>
      </c>
      <c r="B50" s="26" t="s">
        <v>156</v>
      </c>
      <c r="C50" s="26" t="s">
        <v>184</v>
      </c>
      <c r="D50" s="250">
        <f t="shared" si="1"/>
        <v>693</v>
      </c>
      <c r="F50">
        <v>660</v>
      </c>
      <c r="I50">
        <v>660</v>
      </c>
    </row>
    <row r="51" spans="1:9" x14ac:dyDescent="0.25">
      <c r="A51" s="78">
        <f t="shared" si="0"/>
        <v>46</v>
      </c>
      <c r="B51" s="26" t="s">
        <v>157</v>
      </c>
      <c r="C51" s="26" t="s">
        <v>184</v>
      </c>
      <c r="D51" s="250">
        <f t="shared" si="1"/>
        <v>837.42750000000001</v>
      </c>
      <c r="F51">
        <v>797.55</v>
      </c>
    </row>
    <row r="52" spans="1:9" x14ac:dyDescent="0.25">
      <c r="A52" s="78">
        <f t="shared" si="0"/>
        <v>47</v>
      </c>
      <c r="B52" s="26" t="s">
        <v>158</v>
      </c>
      <c r="C52" s="26" t="s">
        <v>183</v>
      </c>
      <c r="D52" s="250">
        <f t="shared" si="1"/>
        <v>26.25</v>
      </c>
      <c r="F52">
        <v>25</v>
      </c>
      <c r="G52">
        <v>65</v>
      </c>
      <c r="I52">
        <v>25</v>
      </c>
    </row>
    <row r="53" spans="1:9" x14ac:dyDescent="0.25">
      <c r="A53" s="78">
        <f t="shared" si="0"/>
        <v>48</v>
      </c>
      <c r="B53" s="26" t="s">
        <v>159</v>
      </c>
      <c r="C53" s="26" t="s">
        <v>185</v>
      </c>
      <c r="D53" s="250">
        <f t="shared" si="1"/>
        <v>26.25</v>
      </c>
      <c r="F53">
        <v>25</v>
      </c>
      <c r="G53">
        <v>25</v>
      </c>
    </row>
    <row r="54" spans="1:9" x14ac:dyDescent="0.25">
      <c r="A54" s="78">
        <f t="shared" si="0"/>
        <v>49</v>
      </c>
      <c r="B54" s="26" t="s">
        <v>160</v>
      </c>
      <c r="C54" s="26" t="s">
        <v>183</v>
      </c>
      <c r="D54" s="250">
        <f t="shared" si="1"/>
        <v>21</v>
      </c>
      <c r="F54">
        <v>20</v>
      </c>
      <c r="G54">
        <v>20</v>
      </c>
    </row>
    <row r="55" spans="1:9" x14ac:dyDescent="0.25">
      <c r="A55" s="78">
        <f t="shared" si="0"/>
        <v>50</v>
      </c>
      <c r="B55" s="26" t="s">
        <v>161</v>
      </c>
      <c r="C55" s="26" t="s">
        <v>184</v>
      </c>
      <c r="D55" s="250">
        <f t="shared" si="1"/>
        <v>68.407500000000013</v>
      </c>
      <c r="F55">
        <v>65.150000000000006</v>
      </c>
    </row>
    <row r="56" spans="1:9" x14ac:dyDescent="0.25">
      <c r="A56" s="78">
        <f t="shared" si="0"/>
        <v>51</v>
      </c>
      <c r="B56" s="26" t="s">
        <v>162</v>
      </c>
      <c r="C56" s="26" t="s">
        <v>183</v>
      </c>
      <c r="D56" s="250">
        <f t="shared" si="1"/>
        <v>77.070000000000007</v>
      </c>
      <c r="F56">
        <v>73.400000000000006</v>
      </c>
    </row>
    <row r="57" spans="1:9" x14ac:dyDescent="0.25">
      <c r="A57" s="78">
        <f t="shared" si="0"/>
        <v>52</v>
      </c>
      <c r="B57" s="26" t="s">
        <v>163</v>
      </c>
      <c r="C57" s="26" t="s">
        <v>183</v>
      </c>
      <c r="D57" s="250">
        <f t="shared" si="1"/>
        <v>523.16250000000002</v>
      </c>
      <c r="F57">
        <v>498.25</v>
      </c>
    </row>
    <row r="58" spans="1:9" x14ac:dyDescent="0.25">
      <c r="A58" s="78">
        <f t="shared" si="0"/>
        <v>53</v>
      </c>
      <c r="B58" s="26" t="s">
        <v>164</v>
      </c>
      <c r="C58" s="26" t="s">
        <v>186</v>
      </c>
      <c r="D58" s="250">
        <f t="shared" si="1"/>
        <v>21</v>
      </c>
      <c r="F58">
        <v>20</v>
      </c>
      <c r="G58">
        <v>28</v>
      </c>
      <c r="H58">
        <v>20</v>
      </c>
    </row>
    <row r="59" spans="1:9" x14ac:dyDescent="0.25">
      <c r="A59" s="78">
        <f t="shared" si="0"/>
        <v>54</v>
      </c>
      <c r="B59" s="26" t="s">
        <v>165</v>
      </c>
      <c r="C59" s="26" t="s">
        <v>187</v>
      </c>
      <c r="D59" s="250">
        <f t="shared" si="1"/>
        <v>57.75</v>
      </c>
      <c r="F59">
        <v>55</v>
      </c>
      <c r="G59">
        <v>120</v>
      </c>
      <c r="H59">
        <v>55</v>
      </c>
    </row>
    <row r="60" spans="1:9" x14ac:dyDescent="0.25">
      <c r="A60" s="78">
        <f t="shared" si="0"/>
        <v>55</v>
      </c>
      <c r="B60" s="26" t="s">
        <v>166</v>
      </c>
      <c r="C60" s="26" t="s">
        <v>188</v>
      </c>
      <c r="D60" s="250">
        <f t="shared" si="1"/>
        <v>535.5</v>
      </c>
      <c r="F60">
        <v>510</v>
      </c>
      <c r="G60">
        <v>510</v>
      </c>
    </row>
    <row r="61" spans="1:9" x14ac:dyDescent="0.25">
      <c r="A61" s="78">
        <f t="shared" si="0"/>
        <v>56</v>
      </c>
      <c r="B61" s="26" t="s">
        <v>167</v>
      </c>
      <c r="C61" s="26" t="s">
        <v>183</v>
      </c>
      <c r="D61" s="250">
        <f t="shared" si="1"/>
        <v>194.19749999999999</v>
      </c>
      <c r="F61">
        <v>184.95</v>
      </c>
    </row>
    <row r="62" spans="1:9" x14ac:dyDescent="0.25">
      <c r="A62" s="78">
        <f t="shared" si="0"/>
        <v>57</v>
      </c>
      <c r="B62" s="26" t="s">
        <v>168</v>
      </c>
      <c r="C62" s="26" t="s">
        <v>183</v>
      </c>
      <c r="D62" s="250">
        <f t="shared" si="1"/>
        <v>36.802500000000002</v>
      </c>
      <c r="F62">
        <v>35.049999999999997</v>
      </c>
    </row>
    <row r="63" spans="1:9" x14ac:dyDescent="0.25">
      <c r="A63" s="78">
        <f t="shared" si="0"/>
        <v>58</v>
      </c>
      <c r="B63" s="26" t="s">
        <v>169</v>
      </c>
      <c r="C63" s="26" t="s">
        <v>183</v>
      </c>
      <c r="D63" s="250">
        <f t="shared" si="1"/>
        <v>13.545000000000002</v>
      </c>
      <c r="F63">
        <v>12.9</v>
      </c>
    </row>
    <row r="64" spans="1:9" x14ac:dyDescent="0.25">
      <c r="A64" s="78">
        <f t="shared" si="0"/>
        <v>59</v>
      </c>
      <c r="B64" s="26" t="s">
        <v>170</v>
      </c>
      <c r="C64" s="26" t="s">
        <v>183</v>
      </c>
      <c r="D64" s="250">
        <f t="shared" si="1"/>
        <v>51.660000000000004</v>
      </c>
      <c r="F64">
        <v>49.2</v>
      </c>
    </row>
    <row r="65" spans="1:9" x14ac:dyDescent="0.25">
      <c r="A65" s="78">
        <f t="shared" si="0"/>
        <v>60</v>
      </c>
      <c r="B65" s="26" t="s">
        <v>171</v>
      </c>
      <c r="C65" s="26" t="s">
        <v>183</v>
      </c>
      <c r="D65" s="250">
        <f t="shared" si="1"/>
        <v>43.732500000000002</v>
      </c>
      <c r="F65">
        <v>41.65</v>
      </c>
    </row>
    <row r="66" spans="1:9" x14ac:dyDescent="0.25">
      <c r="A66" s="78">
        <f t="shared" si="0"/>
        <v>61</v>
      </c>
      <c r="B66" s="26" t="s">
        <v>172</v>
      </c>
      <c r="C66" s="26" t="s">
        <v>106</v>
      </c>
      <c r="D66" s="253">
        <f t="shared" si="1"/>
        <v>1316.49</v>
      </c>
      <c r="F66" s="281">
        <v>1253.8</v>
      </c>
    </row>
    <row r="67" spans="1:9" x14ac:dyDescent="0.25">
      <c r="A67" s="78">
        <f t="shared" si="0"/>
        <v>62</v>
      </c>
      <c r="B67" s="26" t="s">
        <v>173</v>
      </c>
      <c r="C67" s="26" t="s">
        <v>106</v>
      </c>
      <c r="D67" s="253">
        <f t="shared" si="1"/>
        <v>1134.8399999999999</v>
      </c>
      <c r="F67" s="281">
        <v>1080.8</v>
      </c>
    </row>
    <row r="68" spans="1:9" x14ac:dyDescent="0.25">
      <c r="A68" s="78">
        <f t="shared" si="0"/>
        <v>63</v>
      </c>
      <c r="B68" s="26" t="s">
        <v>174</v>
      </c>
      <c r="C68" s="26" t="s">
        <v>106</v>
      </c>
      <c r="D68" s="253">
        <f t="shared" si="1"/>
        <v>1680</v>
      </c>
      <c r="F68" s="252">
        <v>1600</v>
      </c>
      <c r="G68" s="252">
        <v>1600</v>
      </c>
    </row>
    <row r="69" spans="1:9" x14ac:dyDescent="0.25">
      <c r="A69" s="78">
        <f t="shared" si="0"/>
        <v>64</v>
      </c>
      <c r="B69" s="26" t="s">
        <v>175</v>
      </c>
      <c r="C69" s="26" t="s">
        <v>106</v>
      </c>
      <c r="D69" s="253">
        <f t="shared" si="1"/>
        <v>1365</v>
      </c>
      <c r="F69">
        <v>1300</v>
      </c>
      <c r="G69">
        <v>1300</v>
      </c>
    </row>
    <row r="70" spans="1:9" x14ac:dyDescent="0.25">
      <c r="A70" s="78">
        <f t="shared" si="0"/>
        <v>65</v>
      </c>
      <c r="B70" s="26" t="s">
        <v>176</v>
      </c>
      <c r="C70" s="26" t="s">
        <v>184</v>
      </c>
      <c r="D70" s="250">
        <f t="shared" si="1"/>
        <v>787.5</v>
      </c>
      <c r="F70">
        <v>750</v>
      </c>
      <c r="G70">
        <v>750</v>
      </c>
    </row>
    <row r="71" spans="1:9" x14ac:dyDescent="0.25">
      <c r="A71" s="78">
        <f t="shared" si="0"/>
        <v>66</v>
      </c>
      <c r="B71" s="26" t="s">
        <v>177</v>
      </c>
      <c r="C71" s="26" t="s">
        <v>184</v>
      </c>
      <c r="D71" s="250"/>
      <c r="F71">
        <v>442.85</v>
      </c>
    </row>
    <row r="72" spans="1:9" x14ac:dyDescent="0.25">
      <c r="A72" s="78">
        <f t="shared" ref="A72:A135" si="2">+A71+1</f>
        <v>67</v>
      </c>
      <c r="B72" s="26" t="s">
        <v>194</v>
      </c>
      <c r="C72" s="26" t="s">
        <v>183</v>
      </c>
      <c r="D72" s="250">
        <f t="shared" ref="D72:D135" si="3">+F72*1.05</f>
        <v>12.600000000000001</v>
      </c>
      <c r="F72">
        <v>12</v>
      </c>
      <c r="G72">
        <v>12</v>
      </c>
      <c r="H72">
        <v>12</v>
      </c>
      <c r="I72">
        <v>12</v>
      </c>
    </row>
    <row r="73" spans="1:9" x14ac:dyDescent="0.25">
      <c r="A73" s="78">
        <f t="shared" si="2"/>
        <v>68</v>
      </c>
      <c r="B73" s="26" t="s">
        <v>195</v>
      </c>
      <c r="C73" s="26" t="s">
        <v>184</v>
      </c>
      <c r="D73" s="250">
        <f t="shared" si="3"/>
        <v>147</v>
      </c>
      <c r="F73">
        <v>140</v>
      </c>
      <c r="G73">
        <v>280</v>
      </c>
      <c r="H73">
        <v>140</v>
      </c>
      <c r="I73">
        <v>295</v>
      </c>
    </row>
    <row r="74" spans="1:9" x14ac:dyDescent="0.25">
      <c r="A74" s="78">
        <f t="shared" si="2"/>
        <v>69</v>
      </c>
      <c r="B74" s="26" t="s">
        <v>178</v>
      </c>
      <c r="C74" s="26" t="s">
        <v>183</v>
      </c>
      <c r="D74" s="250">
        <f t="shared" si="3"/>
        <v>57.75</v>
      </c>
      <c r="F74">
        <v>55</v>
      </c>
      <c r="I74">
        <v>55</v>
      </c>
    </row>
    <row r="75" spans="1:9" x14ac:dyDescent="0.25">
      <c r="A75" s="78">
        <f t="shared" si="2"/>
        <v>70</v>
      </c>
      <c r="B75" s="26" t="s">
        <v>179</v>
      </c>
      <c r="C75" s="26" t="s">
        <v>184</v>
      </c>
      <c r="D75" s="250">
        <f t="shared" si="3"/>
        <v>399</v>
      </c>
      <c r="F75">
        <v>380</v>
      </c>
      <c r="G75">
        <v>380</v>
      </c>
    </row>
    <row r="76" spans="1:9" x14ac:dyDescent="0.25">
      <c r="A76" s="78">
        <f t="shared" si="2"/>
        <v>71</v>
      </c>
      <c r="B76" s="26" t="s">
        <v>180</v>
      </c>
      <c r="C76" s="26" t="s">
        <v>183</v>
      </c>
      <c r="D76" s="250">
        <f t="shared" si="3"/>
        <v>16.8</v>
      </c>
      <c r="F76">
        <v>16</v>
      </c>
      <c r="G76">
        <v>16</v>
      </c>
      <c r="H76">
        <v>25</v>
      </c>
      <c r="I76">
        <v>17</v>
      </c>
    </row>
    <row r="77" spans="1:9" x14ac:dyDescent="0.25">
      <c r="A77" s="78">
        <f t="shared" si="2"/>
        <v>72</v>
      </c>
      <c r="B77" s="26" t="s">
        <v>181</v>
      </c>
      <c r="C77" s="26" t="s">
        <v>183</v>
      </c>
      <c r="D77" s="250">
        <f t="shared" si="3"/>
        <v>24.150000000000002</v>
      </c>
      <c r="F77">
        <v>23</v>
      </c>
      <c r="G77">
        <v>23</v>
      </c>
    </row>
    <row r="78" spans="1:9" x14ac:dyDescent="0.25">
      <c r="A78" s="78">
        <f t="shared" si="2"/>
        <v>73</v>
      </c>
      <c r="B78" s="26" t="s">
        <v>182</v>
      </c>
      <c r="C78" s="26" t="s">
        <v>106</v>
      </c>
      <c r="D78" s="253">
        <f t="shared" si="3"/>
        <v>4320.8025000000007</v>
      </c>
      <c r="F78" s="281">
        <v>4115.05</v>
      </c>
    </row>
    <row r="79" spans="1:9" x14ac:dyDescent="0.25">
      <c r="A79" s="78">
        <f t="shared" si="2"/>
        <v>74</v>
      </c>
      <c r="B79" s="26" t="s">
        <v>196</v>
      </c>
      <c r="C79" s="26" t="s">
        <v>106</v>
      </c>
      <c r="D79" s="253">
        <f t="shared" si="3"/>
        <v>2941.1025000000004</v>
      </c>
      <c r="F79" s="281">
        <v>2801.05</v>
      </c>
    </row>
    <row r="80" spans="1:9" x14ac:dyDescent="0.25">
      <c r="A80" s="78">
        <f t="shared" si="2"/>
        <v>75</v>
      </c>
      <c r="B80" s="26" t="s">
        <v>197</v>
      </c>
      <c r="C80" s="26" t="s">
        <v>106</v>
      </c>
      <c r="D80" s="253">
        <f t="shared" si="3"/>
        <v>3906.8924999999999</v>
      </c>
      <c r="F80" s="281">
        <v>3720.85</v>
      </c>
    </row>
    <row r="81" spans="1:9" x14ac:dyDescent="0.25">
      <c r="A81" s="78">
        <f t="shared" si="2"/>
        <v>76</v>
      </c>
      <c r="B81" s="26" t="s">
        <v>198</v>
      </c>
      <c r="C81" s="26" t="s">
        <v>184</v>
      </c>
      <c r="D81" s="250">
        <f t="shared" si="3"/>
        <v>31.5</v>
      </c>
      <c r="F81">
        <v>30</v>
      </c>
      <c r="G81">
        <v>30</v>
      </c>
      <c r="I81">
        <v>32</v>
      </c>
    </row>
    <row r="82" spans="1:9" x14ac:dyDescent="0.25">
      <c r="A82" s="78">
        <f t="shared" si="2"/>
        <v>77</v>
      </c>
      <c r="B82" s="26" t="s">
        <v>199</v>
      </c>
      <c r="C82" s="26" t="s">
        <v>183</v>
      </c>
      <c r="D82" s="250">
        <f t="shared" si="3"/>
        <v>85.89</v>
      </c>
      <c r="F82" s="281">
        <v>81.8</v>
      </c>
    </row>
    <row r="83" spans="1:9" x14ac:dyDescent="0.25">
      <c r="A83" s="78">
        <f t="shared" si="2"/>
        <v>78</v>
      </c>
      <c r="B83" s="26" t="s">
        <v>200</v>
      </c>
      <c r="C83" s="26" t="s">
        <v>183</v>
      </c>
      <c r="D83" s="250">
        <f t="shared" si="3"/>
        <v>892.5</v>
      </c>
      <c r="F83">
        <v>850</v>
      </c>
      <c r="G83">
        <v>850</v>
      </c>
    </row>
    <row r="84" spans="1:9" x14ac:dyDescent="0.25">
      <c r="A84" s="78">
        <f t="shared" si="2"/>
        <v>79</v>
      </c>
      <c r="B84" s="26" t="s">
        <v>201</v>
      </c>
      <c r="C84" s="26" t="s">
        <v>229</v>
      </c>
      <c r="D84" s="250">
        <f t="shared" si="3"/>
        <v>409.60500000000002</v>
      </c>
      <c r="F84" s="281">
        <v>390.1</v>
      </c>
    </row>
    <row r="85" spans="1:9" x14ac:dyDescent="0.25">
      <c r="A85" s="78">
        <f t="shared" si="2"/>
        <v>80</v>
      </c>
      <c r="B85" s="26" t="s">
        <v>202</v>
      </c>
      <c r="C85" s="26" t="s">
        <v>188</v>
      </c>
      <c r="D85" s="250">
        <f t="shared" si="3"/>
        <v>315.89250000000004</v>
      </c>
      <c r="F85">
        <v>300.85000000000002</v>
      </c>
    </row>
    <row r="86" spans="1:9" x14ac:dyDescent="0.25">
      <c r="A86" s="78">
        <f t="shared" si="2"/>
        <v>81</v>
      </c>
      <c r="B86" s="26" t="s">
        <v>203</v>
      </c>
      <c r="C86" s="26" t="s">
        <v>188</v>
      </c>
      <c r="D86" s="250">
        <f t="shared" si="3"/>
        <v>315.89250000000004</v>
      </c>
      <c r="F86" s="281">
        <v>300.85000000000002</v>
      </c>
    </row>
    <row r="87" spans="1:9" x14ac:dyDescent="0.25">
      <c r="A87" s="78">
        <f t="shared" si="2"/>
        <v>82</v>
      </c>
      <c r="B87" s="26" t="s">
        <v>204</v>
      </c>
      <c r="C87" s="26" t="s">
        <v>185</v>
      </c>
      <c r="D87" s="250">
        <f t="shared" si="3"/>
        <v>78.75</v>
      </c>
      <c r="F87">
        <v>75</v>
      </c>
      <c r="G87">
        <v>75</v>
      </c>
      <c r="I87">
        <v>185</v>
      </c>
    </row>
    <row r="88" spans="1:9" x14ac:dyDescent="0.25">
      <c r="A88" s="78">
        <f t="shared" si="2"/>
        <v>83</v>
      </c>
      <c r="B88" s="26" t="s">
        <v>205</v>
      </c>
      <c r="C88" s="26" t="s">
        <v>185</v>
      </c>
      <c r="D88" s="250">
        <f t="shared" si="3"/>
        <v>105</v>
      </c>
      <c r="F88">
        <v>100</v>
      </c>
      <c r="G88">
        <v>100</v>
      </c>
    </row>
    <row r="89" spans="1:9" x14ac:dyDescent="0.25">
      <c r="A89" s="78">
        <f t="shared" si="2"/>
        <v>84</v>
      </c>
      <c r="B89" s="26" t="s">
        <v>206</v>
      </c>
      <c r="C89" s="26" t="s">
        <v>230</v>
      </c>
      <c r="D89" s="250">
        <f t="shared" si="3"/>
        <v>379.41750000000002</v>
      </c>
      <c r="F89">
        <v>361.35</v>
      </c>
    </row>
    <row r="90" spans="1:9" x14ac:dyDescent="0.25">
      <c r="A90" s="78">
        <f t="shared" si="2"/>
        <v>85</v>
      </c>
      <c r="B90" s="26" t="s">
        <v>207</v>
      </c>
      <c r="C90" s="26" t="s">
        <v>230</v>
      </c>
      <c r="D90" s="250">
        <f t="shared" si="3"/>
        <v>459.90000000000003</v>
      </c>
      <c r="F90">
        <v>438</v>
      </c>
    </row>
    <row r="91" spans="1:9" x14ac:dyDescent="0.25">
      <c r="A91" s="78">
        <f t="shared" si="2"/>
        <v>86</v>
      </c>
      <c r="B91" s="26" t="s">
        <v>208</v>
      </c>
      <c r="C91" s="26" t="s">
        <v>191</v>
      </c>
      <c r="D91" s="250">
        <f t="shared" si="3"/>
        <v>314.84250000000003</v>
      </c>
      <c r="F91">
        <v>299.85000000000002</v>
      </c>
    </row>
    <row r="92" spans="1:9" x14ac:dyDescent="0.25">
      <c r="A92" s="78">
        <f t="shared" si="2"/>
        <v>87</v>
      </c>
      <c r="B92" s="26" t="s">
        <v>209</v>
      </c>
      <c r="C92" s="26" t="s">
        <v>191</v>
      </c>
      <c r="D92" s="250">
        <f t="shared" si="3"/>
        <v>88.2</v>
      </c>
      <c r="F92">
        <v>84</v>
      </c>
      <c r="G92">
        <v>84</v>
      </c>
    </row>
    <row r="93" spans="1:9" x14ac:dyDescent="0.25">
      <c r="A93" s="78">
        <f t="shared" si="2"/>
        <v>88</v>
      </c>
      <c r="B93" s="26" t="s">
        <v>210</v>
      </c>
      <c r="C93" s="26" t="s">
        <v>184</v>
      </c>
      <c r="D93" s="253">
        <f t="shared" si="3"/>
        <v>1207.5</v>
      </c>
      <c r="F93">
        <v>1150</v>
      </c>
      <c r="I93">
        <v>1150</v>
      </c>
    </row>
    <row r="94" spans="1:9" x14ac:dyDescent="0.25">
      <c r="A94" s="78">
        <f t="shared" si="2"/>
        <v>89</v>
      </c>
      <c r="B94" s="26" t="s">
        <v>211</v>
      </c>
      <c r="C94" s="26" t="s">
        <v>191</v>
      </c>
      <c r="D94" s="250">
        <f t="shared" si="3"/>
        <v>214.20000000000002</v>
      </c>
      <c r="F94">
        <v>204</v>
      </c>
    </row>
    <row r="95" spans="1:9" x14ac:dyDescent="0.25">
      <c r="A95" s="78">
        <f t="shared" si="2"/>
        <v>90</v>
      </c>
      <c r="B95" s="26" t="s">
        <v>212</v>
      </c>
      <c r="C95" s="26" t="s">
        <v>191</v>
      </c>
      <c r="D95" s="250">
        <f t="shared" si="3"/>
        <v>239.82000000000002</v>
      </c>
      <c r="F95">
        <v>228.4</v>
      </c>
    </row>
    <row r="96" spans="1:9" x14ac:dyDescent="0.25">
      <c r="A96" s="78">
        <f t="shared" si="2"/>
        <v>91</v>
      </c>
      <c r="B96" s="26" t="s">
        <v>213</v>
      </c>
      <c r="C96" s="26" t="s">
        <v>188</v>
      </c>
      <c r="D96" s="250">
        <f t="shared" si="3"/>
        <v>36.75</v>
      </c>
      <c r="F96">
        <v>35</v>
      </c>
      <c r="G96">
        <v>35</v>
      </c>
    </row>
    <row r="97" spans="1:9" x14ac:dyDescent="0.25">
      <c r="A97" s="78">
        <f t="shared" si="2"/>
        <v>92</v>
      </c>
      <c r="B97" s="26" t="s">
        <v>214</v>
      </c>
      <c r="C97" s="26" t="s">
        <v>183</v>
      </c>
      <c r="D97" s="250">
        <f t="shared" si="3"/>
        <v>78.75</v>
      </c>
      <c r="F97">
        <v>75</v>
      </c>
      <c r="G97">
        <v>75</v>
      </c>
    </row>
    <row r="98" spans="1:9" x14ac:dyDescent="0.25">
      <c r="A98" s="78">
        <f t="shared" si="2"/>
        <v>93</v>
      </c>
      <c r="B98" s="26" t="s">
        <v>215</v>
      </c>
      <c r="C98" s="26" t="s">
        <v>183</v>
      </c>
      <c r="D98" s="250">
        <f t="shared" si="3"/>
        <v>31.080000000000002</v>
      </c>
      <c r="F98">
        <v>29.6</v>
      </c>
    </row>
    <row r="99" spans="1:9" x14ac:dyDescent="0.25">
      <c r="A99" s="78">
        <f t="shared" si="2"/>
        <v>94</v>
      </c>
      <c r="B99" s="26" t="s">
        <v>216</v>
      </c>
      <c r="C99" s="26" t="s">
        <v>231</v>
      </c>
      <c r="D99" s="250">
        <f t="shared" si="3"/>
        <v>57.487500000000004</v>
      </c>
      <c r="F99">
        <v>54.75</v>
      </c>
    </row>
    <row r="100" spans="1:9" x14ac:dyDescent="0.25">
      <c r="A100" s="78">
        <f t="shared" si="2"/>
        <v>95</v>
      </c>
      <c r="B100" s="26" t="s">
        <v>217</v>
      </c>
      <c r="C100" s="26" t="s">
        <v>232</v>
      </c>
      <c r="D100" s="250">
        <f t="shared" si="3"/>
        <v>43.732500000000002</v>
      </c>
      <c r="F100">
        <v>41.65</v>
      </c>
    </row>
    <row r="101" spans="1:9" x14ac:dyDescent="0.25">
      <c r="A101" s="78">
        <f t="shared" si="2"/>
        <v>96</v>
      </c>
      <c r="B101" s="26" t="s">
        <v>218</v>
      </c>
      <c r="C101" s="26" t="s">
        <v>183</v>
      </c>
      <c r="D101" s="250">
        <f t="shared" si="3"/>
        <v>23.1</v>
      </c>
      <c r="F101">
        <v>22</v>
      </c>
      <c r="G101">
        <v>22</v>
      </c>
    </row>
    <row r="102" spans="1:9" x14ac:dyDescent="0.25">
      <c r="A102" s="78">
        <f t="shared" si="2"/>
        <v>97</v>
      </c>
      <c r="B102" s="26" t="s">
        <v>219</v>
      </c>
      <c r="C102" s="26" t="s">
        <v>183</v>
      </c>
      <c r="D102" s="250">
        <f t="shared" si="3"/>
        <v>0.52500000000000002</v>
      </c>
      <c r="F102">
        <v>0.5</v>
      </c>
      <c r="G102">
        <v>0.75</v>
      </c>
      <c r="H102">
        <v>0.5</v>
      </c>
    </row>
    <row r="103" spans="1:9" x14ac:dyDescent="0.25">
      <c r="A103" s="78">
        <f t="shared" si="2"/>
        <v>98</v>
      </c>
      <c r="B103" s="26" t="s">
        <v>221</v>
      </c>
      <c r="C103" s="26" t="s">
        <v>183</v>
      </c>
      <c r="D103" s="250">
        <f t="shared" si="3"/>
        <v>0.315</v>
      </c>
      <c r="F103">
        <v>0.3</v>
      </c>
      <c r="G103">
        <v>0.5</v>
      </c>
      <c r="H103">
        <v>0.3</v>
      </c>
      <c r="I103">
        <v>0.4</v>
      </c>
    </row>
    <row r="104" spans="1:9" x14ac:dyDescent="0.25">
      <c r="A104" s="78">
        <f t="shared" si="2"/>
        <v>99</v>
      </c>
      <c r="B104" s="26" t="s">
        <v>220</v>
      </c>
      <c r="C104" s="26" t="s">
        <v>191</v>
      </c>
      <c r="D104" s="250">
        <f t="shared" si="3"/>
        <v>147.21</v>
      </c>
      <c r="F104">
        <v>140.19999999999999</v>
      </c>
    </row>
    <row r="105" spans="1:9" x14ac:dyDescent="0.25">
      <c r="A105" s="78">
        <f t="shared" si="2"/>
        <v>100</v>
      </c>
      <c r="B105" s="26" t="s">
        <v>222</v>
      </c>
      <c r="C105" s="26" t="s">
        <v>184</v>
      </c>
      <c r="D105" s="250">
        <f t="shared" si="3"/>
        <v>94.5</v>
      </c>
      <c r="F105">
        <v>90</v>
      </c>
      <c r="G105">
        <v>90</v>
      </c>
    </row>
    <row r="106" spans="1:9" x14ac:dyDescent="0.25">
      <c r="A106" s="78">
        <f t="shared" si="2"/>
        <v>101</v>
      </c>
      <c r="B106" s="26" t="s">
        <v>223</v>
      </c>
      <c r="C106" s="26" t="s">
        <v>233</v>
      </c>
      <c r="D106" s="250">
        <f t="shared" si="3"/>
        <v>462</v>
      </c>
      <c r="F106">
        <v>440</v>
      </c>
      <c r="I106">
        <v>440</v>
      </c>
    </row>
    <row r="107" spans="1:9" x14ac:dyDescent="0.25">
      <c r="A107" s="78">
        <f t="shared" si="2"/>
        <v>102</v>
      </c>
      <c r="B107" s="26" t="s">
        <v>224</v>
      </c>
      <c r="C107" s="26" t="s">
        <v>233</v>
      </c>
      <c r="D107" s="250">
        <f t="shared" si="3"/>
        <v>796.79250000000002</v>
      </c>
      <c r="F107">
        <v>758.85</v>
      </c>
    </row>
    <row r="108" spans="1:9" x14ac:dyDescent="0.25">
      <c r="A108" s="78">
        <f t="shared" si="2"/>
        <v>103</v>
      </c>
      <c r="B108" s="26" t="s">
        <v>225</v>
      </c>
      <c r="C108" s="26" t="s">
        <v>233</v>
      </c>
      <c r="D108" s="250"/>
    </row>
    <row r="109" spans="1:9" x14ac:dyDescent="0.25">
      <c r="A109" s="78">
        <f t="shared" si="2"/>
        <v>104</v>
      </c>
      <c r="B109" s="26" t="s">
        <v>226</v>
      </c>
      <c r="C109" s="26" t="s">
        <v>233</v>
      </c>
      <c r="D109" s="250"/>
    </row>
    <row r="110" spans="1:9" x14ac:dyDescent="0.25">
      <c r="A110" s="78">
        <f t="shared" si="2"/>
        <v>105</v>
      </c>
      <c r="B110" s="26" t="s">
        <v>227</v>
      </c>
      <c r="C110" s="26" t="s">
        <v>233</v>
      </c>
      <c r="D110" s="250"/>
    </row>
    <row r="111" spans="1:9" x14ac:dyDescent="0.25">
      <c r="A111" s="78">
        <f t="shared" si="2"/>
        <v>106</v>
      </c>
      <c r="B111" s="26" t="s">
        <v>228</v>
      </c>
      <c r="C111" s="26" t="s">
        <v>233</v>
      </c>
      <c r="D111" s="250"/>
    </row>
    <row r="112" spans="1:9" x14ac:dyDescent="0.25">
      <c r="A112" s="78">
        <f t="shared" si="2"/>
        <v>107</v>
      </c>
      <c r="B112" s="26" t="s">
        <v>234</v>
      </c>
      <c r="C112" s="26" t="s">
        <v>233</v>
      </c>
      <c r="D112" s="250"/>
    </row>
    <row r="113" spans="1:8" x14ac:dyDescent="0.25">
      <c r="A113" s="78">
        <f t="shared" si="2"/>
        <v>108</v>
      </c>
      <c r="B113" s="26" t="s">
        <v>235</v>
      </c>
      <c r="C113" s="26" t="s">
        <v>233</v>
      </c>
      <c r="D113" s="250"/>
    </row>
    <row r="114" spans="1:8" x14ac:dyDescent="0.25">
      <c r="A114" s="78">
        <f t="shared" si="2"/>
        <v>109</v>
      </c>
      <c r="B114" s="26" t="s">
        <v>236</v>
      </c>
      <c r="C114" s="26" t="s">
        <v>233</v>
      </c>
      <c r="D114" s="250"/>
    </row>
    <row r="115" spans="1:8" x14ac:dyDescent="0.25">
      <c r="A115" s="78">
        <f t="shared" si="2"/>
        <v>110</v>
      </c>
      <c r="B115" s="26" t="s">
        <v>237</v>
      </c>
      <c r="C115" s="26" t="s">
        <v>233</v>
      </c>
      <c r="D115" s="250"/>
    </row>
    <row r="116" spans="1:8" x14ac:dyDescent="0.25">
      <c r="A116" s="78">
        <f t="shared" si="2"/>
        <v>111</v>
      </c>
      <c r="B116" s="26" t="s">
        <v>238</v>
      </c>
      <c r="C116" s="26" t="s">
        <v>233</v>
      </c>
      <c r="D116" s="250"/>
    </row>
    <row r="117" spans="1:8" x14ac:dyDescent="0.25">
      <c r="A117" s="78">
        <f t="shared" si="2"/>
        <v>112</v>
      </c>
      <c r="B117" s="26" t="s">
        <v>239</v>
      </c>
      <c r="C117" s="26" t="s">
        <v>233</v>
      </c>
      <c r="D117" s="250"/>
    </row>
    <row r="118" spans="1:8" x14ac:dyDescent="0.25">
      <c r="A118" s="78">
        <f t="shared" si="2"/>
        <v>113</v>
      </c>
      <c r="B118" s="26" t="s">
        <v>240</v>
      </c>
      <c r="C118" s="26" t="s">
        <v>233</v>
      </c>
      <c r="D118" s="250"/>
    </row>
    <row r="119" spans="1:8" x14ac:dyDescent="0.25">
      <c r="A119" s="78">
        <f t="shared" si="2"/>
        <v>114</v>
      </c>
      <c r="B119" s="26" t="s">
        <v>241</v>
      </c>
      <c r="C119" s="26" t="s">
        <v>233</v>
      </c>
      <c r="D119" s="250"/>
    </row>
    <row r="120" spans="1:8" x14ac:dyDescent="0.25">
      <c r="A120" s="78">
        <f t="shared" si="2"/>
        <v>115</v>
      </c>
      <c r="B120" s="26" t="s">
        <v>242</v>
      </c>
      <c r="C120" s="26" t="s">
        <v>233</v>
      </c>
      <c r="D120" s="250"/>
    </row>
    <row r="121" spans="1:8" x14ac:dyDescent="0.25">
      <c r="A121" s="78">
        <f t="shared" si="2"/>
        <v>116</v>
      </c>
      <c r="B121" s="26" t="s">
        <v>244</v>
      </c>
      <c r="C121" s="26" t="s">
        <v>233</v>
      </c>
      <c r="D121" s="250"/>
    </row>
    <row r="122" spans="1:8" x14ac:dyDescent="0.25">
      <c r="A122" s="78">
        <f t="shared" si="2"/>
        <v>117</v>
      </c>
      <c r="B122" s="26" t="s">
        <v>243</v>
      </c>
      <c r="C122" s="26" t="s">
        <v>233</v>
      </c>
      <c r="D122" s="250"/>
    </row>
    <row r="123" spans="1:8" x14ac:dyDescent="0.25">
      <c r="A123" s="78">
        <f t="shared" si="2"/>
        <v>118</v>
      </c>
      <c r="B123" s="26" t="s">
        <v>245</v>
      </c>
      <c r="C123" s="26" t="s">
        <v>188</v>
      </c>
      <c r="D123" s="250"/>
    </row>
    <row r="124" spans="1:8" x14ac:dyDescent="0.25">
      <c r="A124" s="78">
        <f t="shared" si="2"/>
        <v>119</v>
      </c>
      <c r="B124" s="26" t="s">
        <v>246</v>
      </c>
      <c r="C124" s="26" t="s">
        <v>185</v>
      </c>
      <c r="D124" s="250"/>
    </row>
    <row r="125" spans="1:8" x14ac:dyDescent="0.25">
      <c r="A125" s="78">
        <f t="shared" si="2"/>
        <v>120</v>
      </c>
      <c r="B125" s="26" t="s">
        <v>247</v>
      </c>
      <c r="C125" s="26" t="s">
        <v>183</v>
      </c>
      <c r="D125" s="250"/>
    </row>
    <row r="126" spans="1:8" x14ac:dyDescent="0.25">
      <c r="A126" s="78">
        <f t="shared" si="2"/>
        <v>121</v>
      </c>
      <c r="B126" s="26" t="s">
        <v>248</v>
      </c>
      <c r="C126" s="26" t="s">
        <v>183</v>
      </c>
      <c r="D126" s="250"/>
    </row>
    <row r="127" spans="1:8" x14ac:dyDescent="0.25">
      <c r="A127" s="78">
        <f t="shared" si="2"/>
        <v>122</v>
      </c>
      <c r="B127" s="26" t="s">
        <v>249</v>
      </c>
      <c r="C127" s="26" t="s">
        <v>270</v>
      </c>
      <c r="D127" s="250"/>
    </row>
    <row r="128" spans="1:8" x14ac:dyDescent="0.25">
      <c r="A128" s="78">
        <f t="shared" si="2"/>
        <v>123</v>
      </c>
      <c r="B128" s="26" t="s">
        <v>250</v>
      </c>
      <c r="C128" s="26" t="s">
        <v>230</v>
      </c>
      <c r="D128" s="250">
        <f t="shared" si="3"/>
        <v>110.25</v>
      </c>
      <c r="F128">
        <v>105</v>
      </c>
      <c r="G128">
        <v>156</v>
      </c>
      <c r="H128">
        <v>105</v>
      </c>
    </row>
    <row r="129" spans="1:9" x14ac:dyDescent="0.25">
      <c r="A129" s="78">
        <f t="shared" si="2"/>
        <v>124</v>
      </c>
      <c r="B129" s="26" t="s">
        <v>251</v>
      </c>
      <c r="C129" s="26" t="s">
        <v>183</v>
      </c>
      <c r="D129" s="250">
        <f t="shared" si="3"/>
        <v>36.75</v>
      </c>
      <c r="F129">
        <v>35</v>
      </c>
      <c r="G129">
        <v>40</v>
      </c>
      <c r="H129">
        <v>35</v>
      </c>
      <c r="I129">
        <v>38</v>
      </c>
    </row>
    <row r="130" spans="1:9" x14ac:dyDescent="0.25">
      <c r="A130" s="78">
        <f t="shared" si="2"/>
        <v>125</v>
      </c>
      <c r="B130" s="26" t="s">
        <v>252</v>
      </c>
      <c r="C130" s="26" t="s">
        <v>183</v>
      </c>
      <c r="D130" s="250">
        <f t="shared" si="3"/>
        <v>36.75</v>
      </c>
      <c r="F130">
        <v>35</v>
      </c>
      <c r="G130">
        <v>40</v>
      </c>
      <c r="H130">
        <v>35</v>
      </c>
      <c r="I130">
        <v>38</v>
      </c>
    </row>
    <row r="131" spans="1:9" x14ac:dyDescent="0.25">
      <c r="A131" s="78">
        <f t="shared" si="2"/>
        <v>126</v>
      </c>
      <c r="B131" s="26" t="s">
        <v>253</v>
      </c>
      <c r="C131" s="26" t="s">
        <v>183</v>
      </c>
      <c r="D131" s="250">
        <f t="shared" si="3"/>
        <v>36.75</v>
      </c>
      <c r="F131">
        <v>35</v>
      </c>
      <c r="G131">
        <v>40</v>
      </c>
      <c r="H131">
        <v>35</v>
      </c>
    </row>
    <row r="132" spans="1:9" x14ac:dyDescent="0.25">
      <c r="A132" s="78">
        <f t="shared" si="2"/>
        <v>127</v>
      </c>
      <c r="B132" s="26" t="s">
        <v>254</v>
      </c>
      <c r="C132" s="26" t="s">
        <v>183</v>
      </c>
      <c r="D132" s="250"/>
    </row>
    <row r="133" spans="1:9" x14ac:dyDescent="0.25">
      <c r="A133" s="78">
        <f t="shared" si="2"/>
        <v>128</v>
      </c>
      <c r="B133" s="26" t="s">
        <v>255</v>
      </c>
      <c r="C133" s="26" t="s">
        <v>183</v>
      </c>
      <c r="D133" s="250">
        <f t="shared" si="3"/>
        <v>57.75</v>
      </c>
      <c r="F133">
        <v>55</v>
      </c>
      <c r="G133">
        <v>60</v>
      </c>
      <c r="H133">
        <v>58</v>
      </c>
      <c r="I133">
        <v>55</v>
      </c>
    </row>
    <row r="134" spans="1:9" x14ac:dyDescent="0.25">
      <c r="A134" s="78">
        <f t="shared" si="2"/>
        <v>129</v>
      </c>
      <c r="B134" s="26" t="s">
        <v>256</v>
      </c>
      <c r="C134" s="26" t="s">
        <v>183</v>
      </c>
      <c r="D134" s="250">
        <f t="shared" si="3"/>
        <v>60.900000000000006</v>
      </c>
      <c r="F134">
        <v>58</v>
      </c>
      <c r="G134">
        <v>60</v>
      </c>
      <c r="H134">
        <v>58</v>
      </c>
    </row>
    <row r="135" spans="1:9" x14ac:dyDescent="0.25">
      <c r="A135" s="78">
        <f t="shared" si="2"/>
        <v>130</v>
      </c>
      <c r="B135" s="26" t="s">
        <v>257</v>
      </c>
      <c r="C135" s="26" t="s">
        <v>183</v>
      </c>
      <c r="D135" s="250">
        <f t="shared" si="3"/>
        <v>60.900000000000006</v>
      </c>
      <c r="F135">
        <v>58</v>
      </c>
      <c r="G135">
        <v>60</v>
      </c>
      <c r="H135">
        <v>58</v>
      </c>
    </row>
    <row r="136" spans="1:9" x14ac:dyDescent="0.25">
      <c r="A136" s="78">
        <f t="shared" ref="A136:A199" si="4">+A135+1</f>
        <v>131</v>
      </c>
      <c r="B136" s="26" t="s">
        <v>258</v>
      </c>
      <c r="C136" s="26" t="s">
        <v>230</v>
      </c>
      <c r="D136" s="250">
        <f t="shared" ref="D136:D198" si="5">+F136*1.05</f>
        <v>157.5</v>
      </c>
      <c r="F136">
        <v>150</v>
      </c>
      <c r="G136">
        <v>150</v>
      </c>
    </row>
    <row r="137" spans="1:9" x14ac:dyDescent="0.25">
      <c r="A137" s="78">
        <f t="shared" si="4"/>
        <v>132</v>
      </c>
      <c r="B137" s="26" t="s">
        <v>259</v>
      </c>
      <c r="C137" s="26" t="s">
        <v>183</v>
      </c>
      <c r="D137" s="250"/>
    </row>
    <row r="138" spans="1:9" x14ac:dyDescent="0.25">
      <c r="A138" s="78">
        <f t="shared" si="4"/>
        <v>133</v>
      </c>
      <c r="B138" s="26" t="s">
        <v>260</v>
      </c>
      <c r="C138" s="26" t="s">
        <v>183</v>
      </c>
      <c r="D138" s="250">
        <f t="shared" si="5"/>
        <v>89.25</v>
      </c>
      <c r="F138">
        <v>85</v>
      </c>
      <c r="G138">
        <v>85</v>
      </c>
    </row>
    <row r="139" spans="1:9" x14ac:dyDescent="0.25">
      <c r="A139" s="78">
        <f t="shared" si="4"/>
        <v>134</v>
      </c>
      <c r="B139" s="26" t="s">
        <v>261</v>
      </c>
      <c r="C139" s="26" t="s">
        <v>193</v>
      </c>
      <c r="D139" s="250">
        <f t="shared" si="5"/>
        <v>17.850000000000001</v>
      </c>
      <c r="F139">
        <v>17</v>
      </c>
      <c r="G139">
        <v>17</v>
      </c>
    </row>
    <row r="140" spans="1:9" x14ac:dyDescent="0.25">
      <c r="A140" s="78">
        <f t="shared" si="4"/>
        <v>135</v>
      </c>
      <c r="B140" s="26" t="s">
        <v>262</v>
      </c>
      <c r="C140" s="26" t="s">
        <v>193</v>
      </c>
      <c r="D140" s="250">
        <f t="shared" si="5"/>
        <v>30.450000000000003</v>
      </c>
      <c r="F140">
        <v>29</v>
      </c>
      <c r="G140">
        <v>29</v>
      </c>
    </row>
    <row r="141" spans="1:9" x14ac:dyDescent="0.25">
      <c r="A141" s="78">
        <f t="shared" si="4"/>
        <v>136</v>
      </c>
      <c r="B141" s="26" t="s">
        <v>263</v>
      </c>
      <c r="C141" s="26" t="s">
        <v>183</v>
      </c>
      <c r="D141" s="250">
        <f t="shared" si="5"/>
        <v>15.75</v>
      </c>
      <c r="F141">
        <v>15</v>
      </c>
      <c r="H141">
        <v>18</v>
      </c>
      <c r="I141">
        <v>15</v>
      </c>
    </row>
    <row r="142" spans="1:9" x14ac:dyDescent="0.25">
      <c r="A142" s="78">
        <f t="shared" si="4"/>
        <v>137</v>
      </c>
      <c r="B142" s="26" t="s">
        <v>264</v>
      </c>
      <c r="C142" s="26" t="s">
        <v>193</v>
      </c>
      <c r="D142" s="250">
        <f t="shared" si="5"/>
        <v>18.900000000000002</v>
      </c>
      <c r="F142">
        <v>18</v>
      </c>
      <c r="I142">
        <v>18</v>
      </c>
    </row>
    <row r="143" spans="1:9" x14ac:dyDescent="0.25">
      <c r="A143" s="78">
        <f t="shared" si="4"/>
        <v>138</v>
      </c>
      <c r="B143" s="26" t="s">
        <v>265</v>
      </c>
      <c r="C143" s="26" t="s">
        <v>184</v>
      </c>
      <c r="D143" s="250">
        <f t="shared" si="5"/>
        <v>10.5</v>
      </c>
      <c r="F143">
        <v>10</v>
      </c>
      <c r="G143">
        <v>10</v>
      </c>
      <c r="H143">
        <v>10</v>
      </c>
    </row>
    <row r="144" spans="1:9" x14ac:dyDescent="0.25">
      <c r="A144" s="78">
        <f t="shared" si="4"/>
        <v>139</v>
      </c>
      <c r="B144" s="26" t="s">
        <v>266</v>
      </c>
      <c r="C144" s="26" t="s">
        <v>184</v>
      </c>
      <c r="D144" s="250">
        <f t="shared" si="5"/>
        <v>21</v>
      </c>
      <c r="F144">
        <v>20</v>
      </c>
      <c r="G144">
        <v>22</v>
      </c>
      <c r="H144">
        <v>20</v>
      </c>
    </row>
    <row r="145" spans="1:9" x14ac:dyDescent="0.25">
      <c r="A145" s="78">
        <f t="shared" si="4"/>
        <v>140</v>
      </c>
      <c r="B145" s="26" t="s">
        <v>267</v>
      </c>
      <c r="C145" s="26" t="s">
        <v>183</v>
      </c>
      <c r="D145" s="250">
        <f t="shared" si="5"/>
        <v>168</v>
      </c>
      <c r="F145">
        <v>160</v>
      </c>
      <c r="G145">
        <v>160</v>
      </c>
      <c r="I145">
        <v>160</v>
      </c>
    </row>
    <row r="146" spans="1:9" x14ac:dyDescent="0.25">
      <c r="A146" s="78">
        <f t="shared" si="4"/>
        <v>141</v>
      </c>
      <c r="B146" s="26" t="s">
        <v>268</v>
      </c>
      <c r="C146" s="26" t="s">
        <v>271</v>
      </c>
      <c r="D146" s="250"/>
    </row>
    <row r="147" spans="1:9" x14ac:dyDescent="0.25">
      <c r="A147" s="78">
        <f t="shared" si="4"/>
        <v>142</v>
      </c>
      <c r="B147" s="26" t="s">
        <v>269</v>
      </c>
      <c r="C147" s="26" t="s">
        <v>271</v>
      </c>
      <c r="D147" s="250">
        <f t="shared" si="5"/>
        <v>147</v>
      </c>
      <c r="F147">
        <v>140</v>
      </c>
      <c r="G147">
        <v>140</v>
      </c>
      <c r="I147">
        <v>170</v>
      </c>
    </row>
    <row r="148" spans="1:9" x14ac:dyDescent="0.25">
      <c r="A148" s="78">
        <f t="shared" si="4"/>
        <v>143</v>
      </c>
      <c r="B148" s="26" t="s">
        <v>272</v>
      </c>
      <c r="C148" s="26" t="s">
        <v>271</v>
      </c>
      <c r="D148" s="250">
        <f t="shared" si="5"/>
        <v>194.25</v>
      </c>
      <c r="F148">
        <v>185</v>
      </c>
      <c r="G148">
        <v>185</v>
      </c>
    </row>
    <row r="149" spans="1:9" x14ac:dyDescent="0.25">
      <c r="A149" s="78">
        <f t="shared" si="4"/>
        <v>144</v>
      </c>
      <c r="B149" s="26" t="s">
        <v>273</v>
      </c>
      <c r="C149" s="26" t="s">
        <v>271</v>
      </c>
      <c r="D149" s="250">
        <f t="shared" si="5"/>
        <v>178.5</v>
      </c>
      <c r="F149">
        <v>170</v>
      </c>
      <c r="I149">
        <v>170</v>
      </c>
    </row>
    <row r="150" spans="1:9" x14ac:dyDescent="0.25">
      <c r="A150" s="78">
        <f t="shared" si="4"/>
        <v>145</v>
      </c>
      <c r="B150" s="26" t="s">
        <v>274</v>
      </c>
      <c r="C150" s="26" t="s">
        <v>271</v>
      </c>
      <c r="D150" s="250">
        <f t="shared" si="5"/>
        <v>168</v>
      </c>
      <c r="F150">
        <v>160</v>
      </c>
      <c r="I150">
        <v>160</v>
      </c>
    </row>
    <row r="151" spans="1:9" x14ac:dyDescent="0.25">
      <c r="A151" s="78">
        <f t="shared" si="4"/>
        <v>146</v>
      </c>
      <c r="B151" s="26" t="s">
        <v>275</v>
      </c>
      <c r="C151" s="26" t="s">
        <v>271</v>
      </c>
      <c r="D151" s="250">
        <f t="shared" si="5"/>
        <v>89.25</v>
      </c>
      <c r="F151">
        <v>85</v>
      </c>
      <c r="H151">
        <v>85</v>
      </c>
    </row>
    <row r="152" spans="1:9" x14ac:dyDescent="0.25">
      <c r="A152" s="78">
        <f t="shared" si="4"/>
        <v>147</v>
      </c>
      <c r="B152" s="26" t="s">
        <v>276</v>
      </c>
      <c r="C152" s="26" t="s">
        <v>271</v>
      </c>
      <c r="D152" s="250">
        <f t="shared" si="5"/>
        <v>94.5</v>
      </c>
      <c r="F152">
        <v>90</v>
      </c>
      <c r="G152">
        <v>135</v>
      </c>
      <c r="H152">
        <v>90</v>
      </c>
      <c r="I152">
        <v>100</v>
      </c>
    </row>
    <row r="153" spans="1:9" x14ac:dyDescent="0.25">
      <c r="A153" s="78">
        <f t="shared" si="4"/>
        <v>148</v>
      </c>
      <c r="B153" s="26" t="s">
        <v>277</v>
      </c>
      <c r="C153" s="26" t="s">
        <v>271</v>
      </c>
      <c r="D153" s="250">
        <f t="shared" si="5"/>
        <v>126</v>
      </c>
      <c r="F153">
        <v>120</v>
      </c>
      <c r="H153">
        <v>145</v>
      </c>
      <c r="I153">
        <v>120</v>
      </c>
    </row>
    <row r="154" spans="1:9" x14ac:dyDescent="0.25">
      <c r="A154" s="78">
        <f t="shared" si="4"/>
        <v>149</v>
      </c>
      <c r="B154" s="26" t="s">
        <v>278</v>
      </c>
      <c r="C154" s="26" t="s">
        <v>271</v>
      </c>
      <c r="D154" s="250">
        <f t="shared" si="5"/>
        <v>141.75</v>
      </c>
      <c r="F154">
        <v>135</v>
      </c>
      <c r="G154">
        <v>170</v>
      </c>
      <c r="H154">
        <v>150</v>
      </c>
      <c r="I154">
        <v>135</v>
      </c>
    </row>
    <row r="155" spans="1:9" x14ac:dyDescent="0.25">
      <c r="A155" s="78">
        <f t="shared" si="4"/>
        <v>150</v>
      </c>
      <c r="B155" s="26" t="s">
        <v>279</v>
      </c>
      <c r="C155" s="26" t="s">
        <v>271</v>
      </c>
      <c r="D155" s="250">
        <f t="shared" si="5"/>
        <v>204.75</v>
      </c>
      <c r="F155">
        <v>195</v>
      </c>
      <c r="G155">
        <v>195</v>
      </c>
    </row>
    <row r="156" spans="1:9" x14ac:dyDescent="0.25">
      <c r="A156" s="78">
        <f t="shared" si="4"/>
        <v>151</v>
      </c>
      <c r="B156" s="26" t="s">
        <v>280</v>
      </c>
      <c r="C156" s="26" t="s">
        <v>271</v>
      </c>
      <c r="D156" s="250">
        <f t="shared" si="5"/>
        <v>194.25</v>
      </c>
      <c r="F156">
        <v>185</v>
      </c>
      <c r="G156">
        <v>185</v>
      </c>
      <c r="H156">
        <v>245</v>
      </c>
    </row>
    <row r="157" spans="1:9" x14ac:dyDescent="0.25">
      <c r="A157" s="78">
        <f t="shared" si="4"/>
        <v>152</v>
      </c>
      <c r="B157" s="26" t="s">
        <v>281</v>
      </c>
      <c r="C157" s="26" t="s">
        <v>189</v>
      </c>
      <c r="D157" s="250"/>
    </row>
    <row r="158" spans="1:9" x14ac:dyDescent="0.25">
      <c r="A158" s="78">
        <f t="shared" si="4"/>
        <v>153</v>
      </c>
      <c r="B158" s="26" t="s">
        <v>282</v>
      </c>
      <c r="C158" s="26" t="s">
        <v>189</v>
      </c>
      <c r="D158" s="250">
        <f t="shared" si="5"/>
        <v>78.75</v>
      </c>
      <c r="F158">
        <v>75</v>
      </c>
      <c r="G158">
        <v>85</v>
      </c>
      <c r="I158">
        <v>75</v>
      </c>
    </row>
    <row r="159" spans="1:9" x14ac:dyDescent="0.25">
      <c r="A159" s="78">
        <f t="shared" si="4"/>
        <v>154</v>
      </c>
      <c r="B159" s="26" t="s">
        <v>283</v>
      </c>
      <c r="C159" s="26" t="s">
        <v>183</v>
      </c>
      <c r="D159" s="250">
        <f t="shared" si="5"/>
        <v>89.25</v>
      </c>
      <c r="F159">
        <v>85</v>
      </c>
      <c r="G159">
        <v>85</v>
      </c>
    </row>
    <row r="160" spans="1:9" x14ac:dyDescent="0.25">
      <c r="A160" s="78">
        <f t="shared" si="4"/>
        <v>155</v>
      </c>
      <c r="B160" s="26" t="s">
        <v>284</v>
      </c>
      <c r="C160" s="26" t="s">
        <v>307</v>
      </c>
      <c r="D160" s="250">
        <f t="shared" si="5"/>
        <v>4.2</v>
      </c>
      <c r="F160">
        <v>4</v>
      </c>
      <c r="G160">
        <v>4</v>
      </c>
      <c r="I160">
        <v>495</v>
      </c>
    </row>
    <row r="161" spans="1:9" x14ac:dyDescent="0.25">
      <c r="A161" s="78">
        <f t="shared" si="4"/>
        <v>156</v>
      </c>
      <c r="B161" s="26" t="s">
        <v>285</v>
      </c>
      <c r="C161" s="26" t="s">
        <v>183</v>
      </c>
      <c r="D161" s="250">
        <f t="shared" si="5"/>
        <v>75.600000000000009</v>
      </c>
      <c r="F161">
        <v>72</v>
      </c>
      <c r="G161">
        <v>72</v>
      </c>
    </row>
    <row r="162" spans="1:9" x14ac:dyDescent="0.25">
      <c r="A162" s="78">
        <f t="shared" si="4"/>
        <v>157</v>
      </c>
      <c r="B162" s="26" t="s">
        <v>286</v>
      </c>
      <c r="C162" s="26" t="s">
        <v>106</v>
      </c>
      <c r="D162" s="253">
        <f t="shared" si="5"/>
        <v>9975</v>
      </c>
      <c r="F162">
        <v>9500</v>
      </c>
      <c r="I162">
        <v>9500</v>
      </c>
    </row>
    <row r="163" spans="1:9" x14ac:dyDescent="0.25">
      <c r="A163" s="78">
        <f t="shared" si="4"/>
        <v>158</v>
      </c>
      <c r="B163" s="26" t="s">
        <v>287</v>
      </c>
      <c r="C163" s="26" t="s">
        <v>106</v>
      </c>
      <c r="D163" s="250"/>
    </row>
    <row r="164" spans="1:9" x14ac:dyDescent="0.25">
      <c r="A164" s="78">
        <f t="shared" si="4"/>
        <v>159</v>
      </c>
      <c r="B164" s="26" t="s">
        <v>288</v>
      </c>
      <c r="C164" s="26" t="s">
        <v>270</v>
      </c>
      <c r="D164" s="250">
        <f t="shared" si="5"/>
        <v>33.6</v>
      </c>
      <c r="F164">
        <v>32</v>
      </c>
      <c r="G164">
        <v>32</v>
      </c>
    </row>
    <row r="165" spans="1:9" x14ac:dyDescent="0.25">
      <c r="A165" s="78">
        <f t="shared" si="4"/>
        <v>160</v>
      </c>
      <c r="B165" s="26" t="s">
        <v>289</v>
      </c>
      <c r="C165" s="26" t="s">
        <v>106</v>
      </c>
      <c r="D165" s="250"/>
    </row>
    <row r="166" spans="1:9" x14ac:dyDescent="0.25">
      <c r="A166" s="78">
        <f t="shared" si="4"/>
        <v>161</v>
      </c>
      <c r="B166" s="26" t="s">
        <v>290</v>
      </c>
      <c r="C166" s="26" t="s">
        <v>308</v>
      </c>
      <c r="D166" s="250"/>
    </row>
    <row r="167" spans="1:9" x14ac:dyDescent="0.25">
      <c r="A167" s="78">
        <f t="shared" si="4"/>
        <v>162</v>
      </c>
      <c r="B167" s="26" t="s">
        <v>291</v>
      </c>
      <c r="C167" s="26" t="s">
        <v>309</v>
      </c>
      <c r="D167" s="250">
        <f t="shared" si="5"/>
        <v>57.75</v>
      </c>
      <c r="F167">
        <v>55</v>
      </c>
      <c r="G167">
        <v>65</v>
      </c>
      <c r="H167">
        <v>55</v>
      </c>
      <c r="I167">
        <v>60</v>
      </c>
    </row>
    <row r="168" spans="1:9" x14ac:dyDescent="0.25">
      <c r="A168" s="78">
        <f t="shared" si="4"/>
        <v>163</v>
      </c>
      <c r="B168" s="26" t="s">
        <v>292</v>
      </c>
      <c r="C168" s="26" t="s">
        <v>309</v>
      </c>
      <c r="D168" s="250">
        <f t="shared" si="5"/>
        <v>78.75</v>
      </c>
      <c r="F168">
        <v>75</v>
      </c>
      <c r="G168">
        <v>75</v>
      </c>
      <c r="H168">
        <v>75</v>
      </c>
      <c r="I168">
        <v>75</v>
      </c>
    </row>
    <row r="169" spans="1:9" x14ac:dyDescent="0.25">
      <c r="A169" s="78">
        <f t="shared" si="4"/>
        <v>164</v>
      </c>
      <c r="B169" s="26" t="s">
        <v>293</v>
      </c>
      <c r="C169" s="26" t="s">
        <v>233</v>
      </c>
      <c r="D169" s="250"/>
    </row>
    <row r="170" spans="1:9" x14ac:dyDescent="0.25">
      <c r="A170" s="78">
        <f t="shared" si="4"/>
        <v>165</v>
      </c>
      <c r="B170" s="26" t="s">
        <v>294</v>
      </c>
      <c r="C170" s="26" t="s">
        <v>233</v>
      </c>
      <c r="D170" s="250"/>
    </row>
    <row r="171" spans="1:9" x14ac:dyDescent="0.25">
      <c r="A171" s="78">
        <f t="shared" si="4"/>
        <v>166</v>
      </c>
      <c r="B171" s="26" t="s">
        <v>295</v>
      </c>
      <c r="C171" s="26" t="s">
        <v>233</v>
      </c>
      <c r="D171" s="250"/>
    </row>
    <row r="172" spans="1:9" x14ac:dyDescent="0.25">
      <c r="A172" s="78">
        <f t="shared" si="4"/>
        <v>167</v>
      </c>
      <c r="B172" s="26" t="s">
        <v>296</v>
      </c>
      <c r="C172" s="26" t="s">
        <v>233</v>
      </c>
      <c r="D172" s="250"/>
    </row>
    <row r="173" spans="1:9" x14ac:dyDescent="0.25">
      <c r="A173" s="78">
        <f t="shared" si="4"/>
        <v>168</v>
      </c>
      <c r="B173" s="26" t="s">
        <v>297</v>
      </c>
      <c r="C173" s="26" t="s">
        <v>233</v>
      </c>
      <c r="D173" s="250"/>
    </row>
    <row r="174" spans="1:9" x14ac:dyDescent="0.25">
      <c r="A174" s="78">
        <f t="shared" si="4"/>
        <v>169</v>
      </c>
      <c r="B174" s="26" t="s">
        <v>298</v>
      </c>
      <c r="C174" s="26" t="s">
        <v>310</v>
      </c>
      <c r="D174" s="250">
        <f t="shared" si="5"/>
        <v>36.75</v>
      </c>
      <c r="F174">
        <v>35</v>
      </c>
      <c r="G174">
        <v>38</v>
      </c>
      <c r="H174">
        <v>35</v>
      </c>
      <c r="I174">
        <v>37</v>
      </c>
    </row>
    <row r="175" spans="1:9" x14ac:dyDescent="0.25">
      <c r="A175" s="78">
        <f t="shared" si="4"/>
        <v>170</v>
      </c>
      <c r="B175" s="26" t="s">
        <v>299</v>
      </c>
      <c r="C175" s="26" t="s">
        <v>183</v>
      </c>
      <c r="D175" s="250"/>
    </row>
    <row r="176" spans="1:9" x14ac:dyDescent="0.25">
      <c r="A176" s="78">
        <f t="shared" si="4"/>
        <v>171</v>
      </c>
      <c r="B176" s="26" t="s">
        <v>300</v>
      </c>
      <c r="C176" s="26" t="s">
        <v>183</v>
      </c>
      <c r="D176" s="250"/>
    </row>
    <row r="177" spans="1:9" x14ac:dyDescent="0.25">
      <c r="A177" s="78">
        <f t="shared" si="4"/>
        <v>172</v>
      </c>
      <c r="B177" s="26" t="s">
        <v>301</v>
      </c>
      <c r="C177" s="26" t="s">
        <v>183</v>
      </c>
      <c r="D177" s="250"/>
    </row>
    <row r="178" spans="1:9" x14ac:dyDescent="0.25">
      <c r="A178" s="78">
        <f t="shared" si="4"/>
        <v>173</v>
      </c>
      <c r="B178" s="26" t="s">
        <v>302</v>
      </c>
      <c r="C178" s="26" t="s">
        <v>311</v>
      </c>
      <c r="D178" s="250"/>
    </row>
    <row r="179" spans="1:9" x14ac:dyDescent="0.25">
      <c r="A179" s="78">
        <f t="shared" si="4"/>
        <v>174</v>
      </c>
      <c r="B179" s="26" t="s">
        <v>303</v>
      </c>
      <c r="C179" s="26" t="s">
        <v>184</v>
      </c>
      <c r="D179" s="250">
        <f t="shared" si="5"/>
        <v>25.200000000000003</v>
      </c>
      <c r="F179">
        <v>24</v>
      </c>
      <c r="G179">
        <v>27</v>
      </c>
      <c r="H179">
        <v>24</v>
      </c>
      <c r="I179">
        <v>24</v>
      </c>
    </row>
    <row r="180" spans="1:9" x14ac:dyDescent="0.25">
      <c r="A180" s="78">
        <f t="shared" si="4"/>
        <v>175</v>
      </c>
      <c r="B180" s="26" t="s">
        <v>304</v>
      </c>
      <c r="C180" s="26" t="s">
        <v>183</v>
      </c>
      <c r="D180" s="250">
        <f t="shared" si="5"/>
        <v>5.25</v>
      </c>
      <c r="F180">
        <v>5</v>
      </c>
      <c r="G180">
        <v>5</v>
      </c>
      <c r="H180">
        <v>5</v>
      </c>
      <c r="I180">
        <v>5</v>
      </c>
    </row>
    <row r="181" spans="1:9" x14ac:dyDescent="0.25">
      <c r="A181" s="78">
        <f t="shared" si="4"/>
        <v>176</v>
      </c>
      <c r="B181" s="26" t="s">
        <v>305</v>
      </c>
      <c r="C181" s="26" t="s">
        <v>183</v>
      </c>
      <c r="D181" s="250">
        <f t="shared" si="5"/>
        <v>7.3500000000000005</v>
      </c>
      <c r="F181">
        <v>7</v>
      </c>
      <c r="G181">
        <v>7</v>
      </c>
    </row>
    <row r="182" spans="1:9" x14ac:dyDescent="0.25">
      <c r="A182" s="78">
        <f t="shared" si="4"/>
        <v>177</v>
      </c>
      <c r="B182" s="26" t="s">
        <v>306</v>
      </c>
      <c r="C182" s="26" t="s">
        <v>312</v>
      </c>
      <c r="D182" s="250"/>
    </row>
    <row r="183" spans="1:9" x14ac:dyDescent="0.25">
      <c r="A183" s="78">
        <f t="shared" si="4"/>
        <v>178</v>
      </c>
      <c r="B183" s="26" t="s">
        <v>313</v>
      </c>
      <c r="C183" s="26" t="s">
        <v>191</v>
      </c>
      <c r="D183" s="250"/>
    </row>
    <row r="184" spans="1:9" x14ac:dyDescent="0.25">
      <c r="A184" s="78">
        <f t="shared" si="4"/>
        <v>179</v>
      </c>
      <c r="B184" s="26" t="s">
        <v>314</v>
      </c>
      <c r="C184" s="26" t="s">
        <v>183</v>
      </c>
      <c r="D184" s="250">
        <f t="shared" si="5"/>
        <v>26.25</v>
      </c>
      <c r="F184">
        <v>25</v>
      </c>
      <c r="G184">
        <v>25</v>
      </c>
      <c r="H184">
        <v>25</v>
      </c>
    </row>
    <row r="185" spans="1:9" x14ac:dyDescent="0.25">
      <c r="A185" s="78">
        <f t="shared" si="4"/>
        <v>180</v>
      </c>
      <c r="B185" s="26" t="s">
        <v>315</v>
      </c>
      <c r="C185" s="26" t="s">
        <v>183</v>
      </c>
      <c r="D185" s="250">
        <f t="shared" si="5"/>
        <v>23.1</v>
      </c>
      <c r="F185">
        <v>22</v>
      </c>
      <c r="G185">
        <v>25</v>
      </c>
      <c r="H185">
        <v>25</v>
      </c>
      <c r="I185">
        <v>22</v>
      </c>
    </row>
    <row r="186" spans="1:9" x14ac:dyDescent="0.25">
      <c r="A186" s="78">
        <f t="shared" si="4"/>
        <v>181</v>
      </c>
      <c r="B186" s="26" t="s">
        <v>316</v>
      </c>
      <c r="C186" s="26" t="s">
        <v>183</v>
      </c>
      <c r="D186" s="250">
        <f t="shared" si="5"/>
        <v>26.25</v>
      </c>
      <c r="F186">
        <v>25</v>
      </c>
      <c r="G186">
        <v>25</v>
      </c>
      <c r="H186">
        <v>25</v>
      </c>
    </row>
    <row r="187" spans="1:9" x14ac:dyDescent="0.25">
      <c r="A187" s="78">
        <f t="shared" si="4"/>
        <v>182</v>
      </c>
      <c r="B187" s="26" t="s">
        <v>317</v>
      </c>
      <c r="C187" s="26" t="s">
        <v>183</v>
      </c>
      <c r="D187" s="250">
        <f t="shared" si="5"/>
        <v>29.400000000000002</v>
      </c>
      <c r="F187">
        <v>28</v>
      </c>
      <c r="G187">
        <v>28</v>
      </c>
      <c r="H187">
        <v>38</v>
      </c>
    </row>
    <row r="188" spans="1:9" x14ac:dyDescent="0.25">
      <c r="A188" s="78">
        <f t="shared" si="4"/>
        <v>183</v>
      </c>
      <c r="B188" s="26" t="s">
        <v>318</v>
      </c>
      <c r="C188" s="26" t="s">
        <v>190</v>
      </c>
      <c r="D188" s="250">
        <f t="shared" si="5"/>
        <v>21</v>
      </c>
      <c r="F188">
        <v>20</v>
      </c>
      <c r="G188">
        <v>50</v>
      </c>
      <c r="H188">
        <v>20</v>
      </c>
    </row>
    <row r="189" spans="1:9" x14ac:dyDescent="0.25">
      <c r="A189" s="78">
        <f t="shared" si="4"/>
        <v>184</v>
      </c>
      <c r="B189" s="26" t="s">
        <v>319</v>
      </c>
      <c r="C189" s="26" t="s">
        <v>183</v>
      </c>
      <c r="D189" s="250">
        <f t="shared" si="5"/>
        <v>36.75</v>
      </c>
      <c r="F189">
        <v>35</v>
      </c>
      <c r="G189">
        <v>35</v>
      </c>
    </row>
    <row r="190" spans="1:9" x14ac:dyDescent="0.25">
      <c r="A190" s="78">
        <f t="shared" si="4"/>
        <v>185</v>
      </c>
      <c r="B190" s="26" t="s">
        <v>320</v>
      </c>
      <c r="C190" s="26" t="s">
        <v>183</v>
      </c>
      <c r="D190" s="250"/>
    </row>
    <row r="191" spans="1:9" x14ac:dyDescent="0.25">
      <c r="A191" s="78">
        <f t="shared" si="4"/>
        <v>186</v>
      </c>
      <c r="B191" s="26" t="s">
        <v>321</v>
      </c>
      <c r="C191" s="26" t="s">
        <v>184</v>
      </c>
      <c r="D191" s="250">
        <f t="shared" si="5"/>
        <v>47.25</v>
      </c>
      <c r="F191">
        <v>45</v>
      </c>
      <c r="G191">
        <v>45</v>
      </c>
      <c r="H191">
        <v>72</v>
      </c>
    </row>
    <row r="192" spans="1:9" x14ac:dyDescent="0.25">
      <c r="A192" s="78">
        <f t="shared" si="4"/>
        <v>187</v>
      </c>
      <c r="B192" s="26" t="s">
        <v>322</v>
      </c>
      <c r="C192" s="26" t="s">
        <v>183</v>
      </c>
      <c r="D192" s="250">
        <f t="shared" si="5"/>
        <v>325.5</v>
      </c>
      <c r="F192">
        <v>310</v>
      </c>
      <c r="G192">
        <v>310</v>
      </c>
    </row>
    <row r="193" spans="1:9" x14ac:dyDescent="0.25">
      <c r="A193" s="78">
        <f t="shared" si="4"/>
        <v>188</v>
      </c>
      <c r="B193" s="26" t="s">
        <v>323</v>
      </c>
      <c r="C193" s="26" t="s">
        <v>183</v>
      </c>
      <c r="D193" s="250">
        <f t="shared" si="5"/>
        <v>15.75</v>
      </c>
      <c r="F193">
        <v>15</v>
      </c>
      <c r="G193">
        <v>15</v>
      </c>
    </row>
    <row r="194" spans="1:9" x14ac:dyDescent="0.25">
      <c r="A194" s="78">
        <f t="shared" si="4"/>
        <v>189</v>
      </c>
      <c r="B194" s="26" t="s">
        <v>324</v>
      </c>
      <c r="C194" s="26" t="s">
        <v>190</v>
      </c>
      <c r="D194" s="250">
        <f t="shared" si="5"/>
        <v>126</v>
      </c>
      <c r="F194">
        <v>120</v>
      </c>
      <c r="G194">
        <v>120</v>
      </c>
    </row>
    <row r="195" spans="1:9" x14ac:dyDescent="0.25">
      <c r="A195" s="78">
        <f t="shared" si="4"/>
        <v>190</v>
      </c>
      <c r="B195" s="26" t="s">
        <v>325</v>
      </c>
      <c r="C195" s="26" t="s">
        <v>349</v>
      </c>
      <c r="D195" s="250">
        <f t="shared" si="5"/>
        <v>682.5</v>
      </c>
      <c r="F195">
        <v>650</v>
      </c>
      <c r="G195">
        <v>650</v>
      </c>
    </row>
    <row r="196" spans="1:9" x14ac:dyDescent="0.25">
      <c r="A196" s="78">
        <f t="shared" si="4"/>
        <v>191</v>
      </c>
      <c r="B196" s="26" t="s">
        <v>326</v>
      </c>
      <c r="C196" s="26" t="s">
        <v>183</v>
      </c>
      <c r="D196" s="250">
        <f t="shared" si="5"/>
        <v>115.5</v>
      </c>
      <c r="F196">
        <v>110</v>
      </c>
      <c r="G196">
        <v>110</v>
      </c>
    </row>
    <row r="197" spans="1:9" x14ac:dyDescent="0.25">
      <c r="A197" s="78">
        <f t="shared" si="4"/>
        <v>192</v>
      </c>
      <c r="B197" s="26" t="s">
        <v>327</v>
      </c>
      <c r="C197" s="26" t="s">
        <v>189</v>
      </c>
      <c r="D197" s="250">
        <f t="shared" si="5"/>
        <v>26.25</v>
      </c>
      <c r="F197">
        <v>25</v>
      </c>
      <c r="G197">
        <v>25</v>
      </c>
    </row>
    <row r="198" spans="1:9" x14ac:dyDescent="0.25">
      <c r="A198" s="78">
        <f t="shared" si="4"/>
        <v>193</v>
      </c>
      <c r="B198" s="26" t="s">
        <v>328</v>
      </c>
      <c r="C198" s="26" t="s">
        <v>189</v>
      </c>
      <c r="D198" s="250">
        <f t="shared" si="5"/>
        <v>15.75</v>
      </c>
      <c r="F198">
        <v>15</v>
      </c>
      <c r="G198">
        <v>15</v>
      </c>
    </row>
    <row r="199" spans="1:9" x14ac:dyDescent="0.25">
      <c r="A199" s="78">
        <f t="shared" si="4"/>
        <v>194</v>
      </c>
      <c r="B199" s="26" t="s">
        <v>329</v>
      </c>
      <c r="C199" s="26" t="s">
        <v>183</v>
      </c>
      <c r="D199" s="250"/>
    </row>
    <row r="200" spans="1:9" x14ac:dyDescent="0.25">
      <c r="A200" s="78">
        <f t="shared" ref="A200:A224" si="6">+A199+1</f>
        <v>195</v>
      </c>
      <c r="B200" s="26" t="s">
        <v>330</v>
      </c>
      <c r="C200" s="26" t="s">
        <v>189</v>
      </c>
      <c r="D200" s="250">
        <f t="shared" ref="D200:D221" si="7">+F200*1.05</f>
        <v>34.65</v>
      </c>
      <c r="F200">
        <v>33</v>
      </c>
      <c r="G200">
        <v>33</v>
      </c>
      <c r="H200">
        <v>35</v>
      </c>
      <c r="I200">
        <v>35</v>
      </c>
    </row>
    <row r="201" spans="1:9" x14ac:dyDescent="0.25">
      <c r="A201" s="78">
        <f t="shared" si="6"/>
        <v>196</v>
      </c>
      <c r="B201" s="26" t="s">
        <v>331</v>
      </c>
      <c r="C201" s="26" t="s">
        <v>189</v>
      </c>
      <c r="D201" s="250">
        <f t="shared" si="7"/>
        <v>50.400000000000006</v>
      </c>
      <c r="F201">
        <v>48</v>
      </c>
      <c r="G201">
        <v>60</v>
      </c>
      <c r="H201">
        <v>48</v>
      </c>
      <c r="I201">
        <v>62</v>
      </c>
    </row>
    <row r="202" spans="1:9" x14ac:dyDescent="0.25">
      <c r="A202" s="78">
        <f t="shared" si="6"/>
        <v>197</v>
      </c>
      <c r="B202" s="26" t="s">
        <v>332</v>
      </c>
      <c r="C202" s="26" t="s">
        <v>189</v>
      </c>
      <c r="D202" s="250">
        <f t="shared" si="7"/>
        <v>47.25</v>
      </c>
      <c r="F202">
        <v>45</v>
      </c>
      <c r="G202">
        <v>45</v>
      </c>
    </row>
    <row r="203" spans="1:9" x14ac:dyDescent="0.25">
      <c r="A203" s="78">
        <f t="shared" si="6"/>
        <v>198</v>
      </c>
      <c r="B203" s="26" t="s">
        <v>333</v>
      </c>
      <c r="C203" s="26" t="s">
        <v>189</v>
      </c>
      <c r="D203" s="250">
        <f t="shared" si="7"/>
        <v>16.8</v>
      </c>
      <c r="F203">
        <v>16</v>
      </c>
      <c r="G203">
        <v>16</v>
      </c>
      <c r="I203">
        <v>34</v>
      </c>
    </row>
    <row r="204" spans="1:9" x14ac:dyDescent="0.25">
      <c r="A204" s="78">
        <f t="shared" si="6"/>
        <v>199</v>
      </c>
      <c r="B204" s="26" t="s">
        <v>334</v>
      </c>
      <c r="C204" s="26" t="s">
        <v>189</v>
      </c>
      <c r="D204" s="250">
        <f t="shared" si="7"/>
        <v>57.75</v>
      </c>
      <c r="F204">
        <v>55</v>
      </c>
      <c r="I204">
        <v>55</v>
      </c>
    </row>
    <row r="205" spans="1:9" x14ac:dyDescent="0.25">
      <c r="A205" s="78">
        <f t="shared" si="6"/>
        <v>200</v>
      </c>
      <c r="B205" s="26" t="s">
        <v>335</v>
      </c>
      <c r="C205" s="26" t="s">
        <v>191</v>
      </c>
      <c r="D205" s="250"/>
    </row>
    <row r="206" spans="1:9" x14ac:dyDescent="0.25">
      <c r="A206" s="78">
        <f t="shared" si="6"/>
        <v>201</v>
      </c>
      <c r="B206" s="26" t="s">
        <v>336</v>
      </c>
      <c r="C206" s="26" t="s">
        <v>191</v>
      </c>
      <c r="D206" s="250">
        <f t="shared" si="7"/>
        <v>73.5</v>
      </c>
      <c r="F206">
        <v>70</v>
      </c>
      <c r="G206">
        <v>70</v>
      </c>
      <c r="H206">
        <v>85</v>
      </c>
    </row>
    <row r="207" spans="1:9" x14ac:dyDescent="0.25">
      <c r="A207" s="78">
        <f t="shared" si="6"/>
        <v>202</v>
      </c>
      <c r="B207" s="26" t="s">
        <v>337</v>
      </c>
      <c r="C207" s="26" t="s">
        <v>191</v>
      </c>
      <c r="D207" s="250">
        <f t="shared" si="7"/>
        <v>126</v>
      </c>
      <c r="F207">
        <v>120</v>
      </c>
      <c r="H207">
        <v>120</v>
      </c>
    </row>
    <row r="208" spans="1:9" x14ac:dyDescent="0.25">
      <c r="A208" s="78">
        <f t="shared" si="6"/>
        <v>203</v>
      </c>
      <c r="B208" s="26" t="s">
        <v>338</v>
      </c>
      <c r="C208" s="26" t="s">
        <v>233</v>
      </c>
      <c r="D208" s="250"/>
    </row>
    <row r="209" spans="1:7" x14ac:dyDescent="0.25">
      <c r="A209" s="78">
        <f t="shared" si="6"/>
        <v>204</v>
      </c>
      <c r="B209" s="26" t="s">
        <v>339</v>
      </c>
      <c r="C209" s="26" t="s">
        <v>233</v>
      </c>
      <c r="D209" s="250"/>
    </row>
    <row r="210" spans="1:7" x14ac:dyDescent="0.25">
      <c r="A210" s="78">
        <f t="shared" si="6"/>
        <v>205</v>
      </c>
      <c r="B210" s="26" t="s">
        <v>340</v>
      </c>
      <c r="C210" s="26" t="s">
        <v>233</v>
      </c>
      <c r="D210" s="250"/>
    </row>
    <row r="211" spans="1:7" x14ac:dyDescent="0.25">
      <c r="A211" s="78">
        <f t="shared" si="6"/>
        <v>206</v>
      </c>
      <c r="B211" s="26" t="s">
        <v>341</v>
      </c>
      <c r="C211" s="26" t="s">
        <v>233</v>
      </c>
      <c r="D211" s="250"/>
    </row>
    <row r="212" spans="1:7" x14ac:dyDescent="0.25">
      <c r="A212" s="78">
        <f t="shared" si="6"/>
        <v>207</v>
      </c>
      <c r="B212" s="26" t="s">
        <v>344</v>
      </c>
      <c r="C212" s="26" t="s">
        <v>233</v>
      </c>
      <c r="D212" s="250"/>
    </row>
    <row r="213" spans="1:7" x14ac:dyDescent="0.25">
      <c r="A213" s="78">
        <f t="shared" si="6"/>
        <v>208</v>
      </c>
      <c r="B213" s="26" t="s">
        <v>342</v>
      </c>
      <c r="C213" s="26" t="s">
        <v>233</v>
      </c>
      <c r="D213" s="250"/>
    </row>
    <row r="214" spans="1:7" x14ac:dyDescent="0.25">
      <c r="A214" s="78">
        <f t="shared" si="6"/>
        <v>209</v>
      </c>
      <c r="B214" s="26" t="s">
        <v>343</v>
      </c>
      <c r="C214" s="26" t="s">
        <v>233</v>
      </c>
      <c r="D214" s="250"/>
    </row>
    <row r="215" spans="1:7" x14ac:dyDescent="0.25">
      <c r="A215" s="78">
        <f t="shared" si="6"/>
        <v>210</v>
      </c>
      <c r="B215" s="26" t="s">
        <v>345</v>
      </c>
      <c r="C215" s="26" t="s">
        <v>233</v>
      </c>
      <c r="D215" s="250"/>
    </row>
    <row r="216" spans="1:7" x14ac:dyDescent="0.25">
      <c r="A216" s="78">
        <f t="shared" si="6"/>
        <v>211</v>
      </c>
      <c r="B216" s="26" t="s">
        <v>346</v>
      </c>
      <c r="C216" s="26" t="s">
        <v>233</v>
      </c>
      <c r="D216" s="250"/>
    </row>
    <row r="217" spans="1:7" x14ac:dyDescent="0.25">
      <c r="A217" s="78">
        <f t="shared" si="6"/>
        <v>212</v>
      </c>
      <c r="B217" s="26" t="s">
        <v>347</v>
      </c>
      <c r="C217" s="26" t="s">
        <v>233</v>
      </c>
      <c r="D217" s="253">
        <f t="shared" si="7"/>
        <v>3885</v>
      </c>
      <c r="F217">
        <v>3700</v>
      </c>
      <c r="G217">
        <v>3700</v>
      </c>
    </row>
    <row r="218" spans="1:7" x14ac:dyDescent="0.25">
      <c r="A218" s="78">
        <f t="shared" si="6"/>
        <v>213</v>
      </c>
      <c r="B218" s="26" t="s">
        <v>348</v>
      </c>
      <c r="C218" s="26" t="s">
        <v>189</v>
      </c>
      <c r="D218" s="250"/>
    </row>
    <row r="219" spans="1:7" x14ac:dyDescent="0.25">
      <c r="A219" s="78">
        <f t="shared" si="6"/>
        <v>214</v>
      </c>
      <c r="B219" s="26" t="s">
        <v>350</v>
      </c>
      <c r="C219" s="26" t="s">
        <v>184</v>
      </c>
      <c r="D219" s="250"/>
    </row>
    <row r="220" spans="1:7" x14ac:dyDescent="0.25">
      <c r="A220" s="78">
        <f t="shared" si="6"/>
        <v>215</v>
      </c>
      <c r="B220" s="26" t="s">
        <v>351</v>
      </c>
      <c r="C220" s="26" t="s">
        <v>189</v>
      </c>
      <c r="D220" s="250"/>
    </row>
    <row r="221" spans="1:7" x14ac:dyDescent="0.25">
      <c r="A221" s="78">
        <f t="shared" si="6"/>
        <v>216</v>
      </c>
      <c r="B221" s="26" t="s">
        <v>352</v>
      </c>
      <c r="C221" s="26" t="s">
        <v>189</v>
      </c>
      <c r="D221" s="250">
        <f t="shared" si="7"/>
        <v>68.25</v>
      </c>
      <c r="F221">
        <v>65</v>
      </c>
      <c r="G221">
        <v>65</v>
      </c>
    </row>
    <row r="222" spans="1:7" x14ac:dyDescent="0.25">
      <c r="A222" s="78">
        <f t="shared" si="6"/>
        <v>217</v>
      </c>
      <c r="B222" s="26" t="s">
        <v>353</v>
      </c>
      <c r="C222" s="26" t="s">
        <v>183</v>
      </c>
      <c r="D222" s="250"/>
    </row>
    <row r="223" spans="1:7" x14ac:dyDescent="0.25">
      <c r="A223" s="78">
        <f t="shared" si="6"/>
        <v>218</v>
      </c>
      <c r="B223" s="26" t="s">
        <v>354</v>
      </c>
      <c r="C223" s="26" t="s">
        <v>106</v>
      </c>
      <c r="D223" s="250"/>
    </row>
    <row r="224" spans="1:7" x14ac:dyDescent="0.25">
      <c r="A224" s="248">
        <f t="shared" si="6"/>
        <v>219</v>
      </c>
      <c r="B224" s="29" t="s">
        <v>355</v>
      </c>
      <c r="C224" s="29" t="s">
        <v>189</v>
      </c>
      <c r="D224" s="251"/>
    </row>
    <row r="225" spans="1:4" x14ac:dyDescent="0.25">
      <c r="A225" s="93"/>
      <c r="B225" s="88"/>
      <c r="C225" s="88"/>
      <c r="D225" s="91"/>
    </row>
    <row r="226" spans="1:4" x14ac:dyDescent="0.25">
      <c r="A226" s="93"/>
      <c r="B226" s="88"/>
      <c r="C226" s="88"/>
      <c r="D226" s="91"/>
    </row>
    <row r="227" spans="1:4" x14ac:dyDescent="0.25">
      <c r="A227" s="93"/>
      <c r="B227" s="88"/>
      <c r="C227" s="88"/>
      <c r="D227" s="91"/>
    </row>
    <row r="228" spans="1:4" x14ac:dyDescent="0.25">
      <c r="A228" s="93"/>
      <c r="B228" s="88"/>
      <c r="C228" s="88"/>
      <c r="D228" s="91"/>
    </row>
    <row r="229" spans="1:4" x14ac:dyDescent="0.25">
      <c r="A229" s="93"/>
      <c r="B229" s="88"/>
      <c r="C229" s="88"/>
      <c r="D229" s="91"/>
    </row>
    <row r="230" spans="1:4" x14ac:dyDescent="0.25">
      <c r="A230" s="93"/>
      <c r="B230" s="88"/>
      <c r="C230" s="88"/>
      <c r="D230" s="91"/>
    </row>
    <row r="231" spans="1:4" x14ac:dyDescent="0.25">
      <c r="A231" s="93"/>
      <c r="B231" s="88"/>
      <c r="C231" s="88"/>
      <c r="D231" s="91"/>
    </row>
    <row r="232" spans="1:4" x14ac:dyDescent="0.25">
      <c r="A232" s="93"/>
      <c r="B232" s="88"/>
      <c r="C232" s="88"/>
      <c r="D232" s="91"/>
    </row>
    <row r="233" spans="1:4" x14ac:dyDescent="0.25">
      <c r="A233" s="93"/>
      <c r="B233" s="88"/>
      <c r="C233" s="88"/>
      <c r="D233" s="91"/>
    </row>
    <row r="234" spans="1:4" x14ac:dyDescent="0.25">
      <c r="A234" s="93"/>
      <c r="B234" s="88"/>
      <c r="C234" s="88"/>
      <c r="D234" s="91"/>
    </row>
    <row r="235" spans="1:4" x14ac:dyDescent="0.25">
      <c r="A235" s="93"/>
      <c r="B235" s="88"/>
      <c r="C235" s="88"/>
      <c r="D235" s="91"/>
    </row>
    <row r="236" spans="1:4" x14ac:dyDescent="0.25">
      <c r="A236" s="93"/>
      <c r="B236" s="88"/>
      <c r="C236" s="88"/>
      <c r="D236" s="91"/>
    </row>
    <row r="237" spans="1:4" x14ac:dyDescent="0.25">
      <c r="A237" s="93"/>
      <c r="B237" s="88"/>
      <c r="C237" s="88"/>
      <c r="D237" s="91"/>
    </row>
    <row r="238" spans="1:4" x14ac:dyDescent="0.25">
      <c r="A238" s="93"/>
      <c r="B238" s="88"/>
      <c r="C238" s="88"/>
      <c r="D238" s="91"/>
    </row>
    <row r="239" spans="1:4" x14ac:dyDescent="0.25">
      <c r="A239" s="93"/>
      <c r="B239" s="88"/>
      <c r="C239" s="88"/>
      <c r="D239" s="91"/>
    </row>
    <row r="240" spans="1:4" x14ac:dyDescent="0.25">
      <c r="A240" s="93"/>
      <c r="B240" s="88"/>
      <c r="C240" s="88"/>
      <c r="D240" s="91"/>
    </row>
    <row r="241" spans="1:4" x14ac:dyDescent="0.25">
      <c r="A241" s="93"/>
      <c r="B241" s="88"/>
      <c r="C241" s="88"/>
      <c r="D241" s="91"/>
    </row>
    <row r="242" spans="1:4" x14ac:dyDescent="0.25">
      <c r="A242" s="93"/>
      <c r="B242" s="88"/>
      <c r="C242" s="88"/>
      <c r="D242" s="91"/>
    </row>
    <row r="243" spans="1:4" x14ac:dyDescent="0.25">
      <c r="A243" s="93"/>
      <c r="B243" s="88"/>
      <c r="C243" s="88"/>
      <c r="D243" s="91"/>
    </row>
    <row r="244" spans="1:4" x14ac:dyDescent="0.25">
      <c r="A244" s="93"/>
      <c r="B244" s="88"/>
      <c r="C244" s="88"/>
      <c r="D244" s="91"/>
    </row>
    <row r="245" spans="1:4" x14ac:dyDescent="0.25">
      <c r="A245" s="93"/>
      <c r="B245" s="88"/>
      <c r="C245" s="88"/>
      <c r="D245" s="91"/>
    </row>
    <row r="246" spans="1:4" x14ac:dyDescent="0.25">
      <c r="A246" s="93"/>
      <c r="B246" s="88"/>
      <c r="C246" s="88"/>
      <c r="D246" s="91"/>
    </row>
    <row r="247" spans="1:4" x14ac:dyDescent="0.25">
      <c r="A247" s="93"/>
      <c r="B247" s="88"/>
      <c r="C247" s="88"/>
      <c r="D247" s="91"/>
    </row>
    <row r="248" spans="1:4" x14ac:dyDescent="0.25">
      <c r="A248" s="93"/>
      <c r="B248" s="88"/>
      <c r="C248" s="88"/>
      <c r="D248" s="91"/>
    </row>
    <row r="249" spans="1:4" x14ac:dyDescent="0.25">
      <c r="A249" s="93"/>
      <c r="B249" s="88"/>
      <c r="C249" s="88"/>
      <c r="D249" s="91"/>
    </row>
    <row r="250" spans="1:4" x14ac:dyDescent="0.25">
      <c r="A250" s="93"/>
      <c r="B250" s="88"/>
      <c r="C250" s="88"/>
      <c r="D250" s="91"/>
    </row>
    <row r="251" spans="1:4" x14ac:dyDescent="0.25">
      <c r="A251" s="93"/>
      <c r="B251" s="88"/>
      <c r="C251" s="88"/>
      <c r="D251" s="91"/>
    </row>
    <row r="252" spans="1:4" x14ac:dyDescent="0.25">
      <c r="A252" s="93"/>
      <c r="B252" s="88"/>
      <c r="C252" s="88"/>
      <c r="D252" s="91"/>
    </row>
    <row r="253" spans="1:4" x14ac:dyDescent="0.25">
      <c r="A253" s="93"/>
      <c r="B253" s="88"/>
      <c r="C253" s="88"/>
      <c r="D253" s="91"/>
    </row>
    <row r="254" spans="1:4" x14ac:dyDescent="0.25">
      <c r="A254" s="93"/>
      <c r="B254" s="88"/>
      <c r="C254" s="88"/>
      <c r="D254" s="91"/>
    </row>
    <row r="255" spans="1:4" x14ac:dyDescent="0.25">
      <c r="A255" s="93"/>
      <c r="B255" s="88"/>
      <c r="C255" s="88"/>
      <c r="D255" s="91"/>
    </row>
    <row r="256" spans="1:4" x14ac:dyDescent="0.25">
      <c r="A256" s="93"/>
      <c r="B256" s="88"/>
      <c r="C256" s="88"/>
      <c r="D256" s="91"/>
    </row>
    <row r="257" spans="1:4" x14ac:dyDescent="0.25">
      <c r="A257" s="93"/>
      <c r="B257" s="88"/>
      <c r="C257" s="88"/>
      <c r="D257" s="91"/>
    </row>
    <row r="258" spans="1:4" x14ac:dyDescent="0.25">
      <c r="A258" s="93"/>
      <c r="B258" s="88"/>
      <c r="C258" s="88"/>
      <c r="D258" s="91"/>
    </row>
    <row r="259" spans="1:4" x14ac:dyDescent="0.25">
      <c r="A259" s="93"/>
      <c r="B259" s="88"/>
      <c r="C259" s="88"/>
      <c r="D259" s="91"/>
    </row>
    <row r="260" spans="1:4" x14ac:dyDescent="0.25">
      <c r="A260" s="93"/>
      <c r="B260" s="88"/>
      <c r="C260" s="88"/>
      <c r="D260" s="91"/>
    </row>
    <row r="261" spans="1:4" x14ac:dyDescent="0.25">
      <c r="A261" s="93"/>
      <c r="B261" s="88"/>
      <c r="C261" s="88"/>
      <c r="D261" s="91"/>
    </row>
    <row r="262" spans="1:4" x14ac:dyDescent="0.25">
      <c r="A262" s="93"/>
      <c r="B262" s="88"/>
      <c r="C262" s="88"/>
      <c r="D262" s="91"/>
    </row>
    <row r="263" spans="1:4" x14ac:dyDescent="0.25">
      <c r="A263" s="93"/>
      <c r="B263" s="88"/>
      <c r="C263" s="88"/>
      <c r="D263" s="91"/>
    </row>
    <row r="264" spans="1:4" x14ac:dyDescent="0.25">
      <c r="A264" s="93"/>
      <c r="B264" s="88"/>
      <c r="C264" s="88"/>
      <c r="D264" s="91"/>
    </row>
    <row r="265" spans="1:4" x14ac:dyDescent="0.25">
      <c r="A265" s="93"/>
      <c r="B265" s="88"/>
      <c r="C265" s="88"/>
      <c r="D265" s="91"/>
    </row>
    <row r="266" spans="1:4" x14ac:dyDescent="0.25">
      <c r="A266" s="93"/>
      <c r="B266" s="88"/>
      <c r="C266" s="88"/>
      <c r="D266" s="91"/>
    </row>
    <row r="267" spans="1:4" x14ac:dyDescent="0.25">
      <c r="A267" s="93"/>
      <c r="B267" s="88"/>
      <c r="C267" s="88"/>
      <c r="D267" s="91"/>
    </row>
    <row r="268" spans="1:4" x14ac:dyDescent="0.25">
      <c r="A268" s="93"/>
      <c r="B268" s="88"/>
      <c r="C268" s="88"/>
      <c r="D268" s="91"/>
    </row>
    <row r="269" spans="1:4" x14ac:dyDescent="0.25">
      <c r="A269" s="93"/>
      <c r="B269" s="88"/>
      <c r="C269" s="88"/>
      <c r="D269" s="91"/>
    </row>
    <row r="270" spans="1:4" x14ac:dyDescent="0.25">
      <c r="A270" s="97"/>
      <c r="B270" s="98"/>
      <c r="C270" s="98"/>
      <c r="D270" s="99"/>
    </row>
    <row r="271" spans="1:4" x14ac:dyDescent="0.25">
      <c r="A271" s="92">
        <f t="shared" ref="A271:A316" si="8">+A270+1</f>
        <v>1</v>
      </c>
      <c r="B271" s="88"/>
      <c r="C271" s="89"/>
      <c r="D271" s="90"/>
    </row>
    <row r="272" spans="1:4" x14ac:dyDescent="0.25">
      <c r="A272" s="85">
        <f t="shared" si="8"/>
        <v>2</v>
      </c>
      <c r="B272" s="88"/>
      <c r="C272" s="86"/>
      <c r="D272" s="27"/>
    </row>
    <row r="273" spans="1:4" x14ac:dyDescent="0.25">
      <c r="A273" s="85">
        <f t="shared" si="8"/>
        <v>3</v>
      </c>
      <c r="B273" s="88"/>
      <c r="C273" s="86"/>
      <c r="D273" s="27"/>
    </row>
    <row r="274" spans="1:4" x14ac:dyDescent="0.25">
      <c r="A274" s="85">
        <f t="shared" si="8"/>
        <v>4</v>
      </c>
      <c r="B274" s="88"/>
      <c r="C274" s="86"/>
      <c r="D274" s="27"/>
    </row>
    <row r="275" spans="1:4" x14ac:dyDescent="0.25">
      <c r="A275" s="85">
        <f t="shared" si="8"/>
        <v>5</v>
      </c>
      <c r="B275" s="88"/>
      <c r="C275" s="86"/>
      <c r="D275" s="27"/>
    </row>
    <row r="276" spans="1:4" x14ac:dyDescent="0.25">
      <c r="A276" s="85">
        <f t="shared" si="8"/>
        <v>6</v>
      </c>
      <c r="B276" s="88"/>
      <c r="C276" s="86"/>
      <c r="D276" s="27"/>
    </row>
    <row r="277" spans="1:4" x14ac:dyDescent="0.25">
      <c r="A277" s="85">
        <f t="shared" si="8"/>
        <v>7</v>
      </c>
      <c r="B277" s="88"/>
      <c r="C277" s="86"/>
      <c r="D277" s="27"/>
    </row>
    <row r="278" spans="1:4" x14ac:dyDescent="0.25">
      <c r="A278" s="85">
        <f t="shared" si="8"/>
        <v>8</v>
      </c>
      <c r="B278" s="88"/>
      <c r="C278" s="86"/>
      <c r="D278" s="27"/>
    </row>
    <row r="279" spans="1:4" x14ac:dyDescent="0.25">
      <c r="A279" s="85">
        <f t="shared" si="8"/>
        <v>9</v>
      </c>
      <c r="B279" s="88"/>
      <c r="C279" s="86"/>
      <c r="D279" s="27"/>
    </row>
    <row r="280" spans="1:4" x14ac:dyDescent="0.25">
      <c r="A280" s="85">
        <f t="shared" si="8"/>
        <v>10</v>
      </c>
      <c r="B280" s="88"/>
      <c r="C280" s="86"/>
      <c r="D280" s="27"/>
    </row>
    <row r="281" spans="1:4" x14ac:dyDescent="0.25">
      <c r="A281" s="85">
        <f t="shared" si="8"/>
        <v>11</v>
      </c>
      <c r="B281" s="88"/>
      <c r="C281" s="86"/>
      <c r="D281" s="27"/>
    </row>
    <row r="282" spans="1:4" x14ac:dyDescent="0.25">
      <c r="A282" s="85">
        <f t="shared" si="8"/>
        <v>12</v>
      </c>
      <c r="B282" s="88"/>
      <c r="C282" s="86"/>
      <c r="D282" s="27"/>
    </row>
    <row r="283" spans="1:4" x14ac:dyDescent="0.25">
      <c r="A283" s="85">
        <f t="shared" si="8"/>
        <v>13</v>
      </c>
      <c r="B283" s="88"/>
      <c r="C283" s="86"/>
      <c r="D283" s="27"/>
    </row>
    <row r="284" spans="1:4" x14ac:dyDescent="0.25">
      <c r="A284" s="85">
        <f t="shared" si="8"/>
        <v>14</v>
      </c>
      <c r="B284" s="88"/>
      <c r="C284" s="86"/>
      <c r="D284" s="27"/>
    </row>
    <row r="285" spans="1:4" x14ac:dyDescent="0.25">
      <c r="A285" s="85">
        <f t="shared" si="8"/>
        <v>15</v>
      </c>
      <c r="B285" s="88"/>
      <c r="C285" s="86"/>
      <c r="D285" s="27"/>
    </row>
    <row r="286" spans="1:4" x14ac:dyDescent="0.25">
      <c r="A286" s="85">
        <f t="shared" si="8"/>
        <v>16</v>
      </c>
      <c r="B286" s="88"/>
      <c r="C286" s="86"/>
      <c r="D286" s="27"/>
    </row>
    <row r="287" spans="1:4" x14ac:dyDescent="0.25">
      <c r="A287" s="85">
        <f t="shared" si="8"/>
        <v>17</v>
      </c>
      <c r="B287" s="88"/>
      <c r="C287" s="86"/>
      <c r="D287" s="27"/>
    </row>
    <row r="288" spans="1:4" x14ac:dyDescent="0.25">
      <c r="A288" s="85">
        <f t="shared" si="8"/>
        <v>18</v>
      </c>
      <c r="B288" s="88"/>
      <c r="C288" s="86"/>
      <c r="D288" s="27"/>
    </row>
    <row r="289" spans="1:4" x14ac:dyDescent="0.25">
      <c r="A289" s="85">
        <f t="shared" si="8"/>
        <v>19</v>
      </c>
      <c r="B289" s="88"/>
      <c r="C289" s="86"/>
      <c r="D289" s="27"/>
    </row>
    <row r="290" spans="1:4" x14ac:dyDescent="0.25">
      <c r="A290" s="85">
        <f t="shared" si="8"/>
        <v>20</v>
      </c>
      <c r="B290" s="88"/>
      <c r="C290" s="86"/>
      <c r="D290" s="27"/>
    </row>
    <row r="291" spans="1:4" x14ac:dyDescent="0.25">
      <c r="A291" s="85">
        <f t="shared" si="8"/>
        <v>21</v>
      </c>
      <c r="B291" s="88"/>
      <c r="C291" s="86"/>
      <c r="D291" s="27"/>
    </row>
    <row r="292" spans="1:4" x14ac:dyDescent="0.25">
      <c r="A292" s="85">
        <f t="shared" si="8"/>
        <v>22</v>
      </c>
      <c r="B292" s="88"/>
      <c r="C292" s="86"/>
      <c r="D292" s="27"/>
    </row>
    <row r="293" spans="1:4" x14ac:dyDescent="0.25">
      <c r="A293" s="85">
        <f t="shared" si="8"/>
        <v>23</v>
      </c>
      <c r="B293" s="88"/>
      <c r="C293" s="86"/>
      <c r="D293" s="27"/>
    </row>
    <row r="294" spans="1:4" x14ac:dyDescent="0.25">
      <c r="A294" s="85">
        <f t="shared" si="8"/>
        <v>24</v>
      </c>
      <c r="B294" s="88"/>
      <c r="C294" s="86"/>
      <c r="D294" s="27"/>
    </row>
    <row r="295" spans="1:4" x14ac:dyDescent="0.25">
      <c r="A295" s="85">
        <f t="shared" si="8"/>
        <v>25</v>
      </c>
      <c r="B295" s="88"/>
      <c r="C295" s="86"/>
      <c r="D295" s="27"/>
    </row>
    <row r="296" spans="1:4" x14ac:dyDescent="0.25">
      <c r="A296" s="85">
        <f t="shared" si="8"/>
        <v>26</v>
      </c>
      <c r="B296" s="88"/>
      <c r="C296" s="86"/>
      <c r="D296" s="27"/>
    </row>
    <row r="297" spans="1:4" x14ac:dyDescent="0.25">
      <c r="A297" s="85">
        <f t="shared" si="8"/>
        <v>27</v>
      </c>
      <c r="B297" s="88"/>
      <c r="C297" s="86"/>
      <c r="D297" s="27"/>
    </row>
    <row r="298" spans="1:4" x14ac:dyDescent="0.25">
      <c r="A298" s="85">
        <f t="shared" si="8"/>
        <v>28</v>
      </c>
      <c r="B298" s="88"/>
      <c r="C298" s="86"/>
      <c r="D298" s="27"/>
    </row>
    <row r="299" spans="1:4" x14ac:dyDescent="0.25">
      <c r="A299" s="85">
        <f t="shared" si="8"/>
        <v>29</v>
      </c>
      <c r="B299" s="88"/>
      <c r="C299" s="86"/>
      <c r="D299" s="27"/>
    </row>
    <row r="300" spans="1:4" x14ac:dyDescent="0.25">
      <c r="A300" s="85">
        <f t="shared" si="8"/>
        <v>30</v>
      </c>
      <c r="B300" s="88"/>
      <c r="C300" s="86"/>
      <c r="D300" s="27"/>
    </row>
    <row r="301" spans="1:4" x14ac:dyDescent="0.25">
      <c r="A301" s="85">
        <f t="shared" si="8"/>
        <v>31</v>
      </c>
      <c r="B301" s="88"/>
      <c r="C301" s="86"/>
      <c r="D301" s="27"/>
    </row>
    <row r="302" spans="1:4" x14ac:dyDescent="0.25">
      <c r="A302" s="85">
        <f t="shared" si="8"/>
        <v>32</v>
      </c>
      <c r="B302" s="88"/>
      <c r="C302" s="86"/>
      <c r="D302" s="27"/>
    </row>
    <row r="303" spans="1:4" x14ac:dyDescent="0.25">
      <c r="A303" s="85">
        <f t="shared" si="8"/>
        <v>33</v>
      </c>
      <c r="B303" s="88"/>
      <c r="C303" s="86"/>
      <c r="D303" s="27"/>
    </row>
    <row r="304" spans="1:4" x14ac:dyDescent="0.25">
      <c r="A304" s="85">
        <f t="shared" si="8"/>
        <v>34</v>
      </c>
      <c r="B304" s="88"/>
      <c r="C304" s="86"/>
      <c r="D304" s="27"/>
    </row>
    <row r="305" spans="1:4" x14ac:dyDescent="0.25">
      <c r="A305" s="85">
        <f t="shared" si="8"/>
        <v>35</v>
      </c>
      <c r="B305" s="88"/>
      <c r="C305" s="86"/>
      <c r="D305" s="27"/>
    </row>
    <row r="306" spans="1:4" x14ac:dyDescent="0.25">
      <c r="A306" s="85">
        <f t="shared" si="8"/>
        <v>36</v>
      </c>
      <c r="B306" s="88"/>
      <c r="C306" s="86"/>
      <c r="D306" s="27"/>
    </row>
    <row r="307" spans="1:4" x14ac:dyDescent="0.25">
      <c r="A307" s="85">
        <f t="shared" si="8"/>
        <v>37</v>
      </c>
      <c r="B307" s="88"/>
      <c r="C307" s="86"/>
      <c r="D307" s="27"/>
    </row>
    <row r="308" spans="1:4" x14ac:dyDescent="0.25">
      <c r="A308" s="85">
        <f t="shared" si="8"/>
        <v>38</v>
      </c>
      <c r="B308" s="88"/>
      <c r="C308" s="86"/>
      <c r="D308" s="27"/>
    </row>
    <row r="309" spans="1:4" x14ac:dyDescent="0.25">
      <c r="A309" s="85">
        <f t="shared" si="8"/>
        <v>39</v>
      </c>
      <c r="B309" s="88"/>
      <c r="C309" s="86"/>
      <c r="D309" s="27"/>
    </row>
    <row r="310" spans="1:4" x14ac:dyDescent="0.25">
      <c r="A310" s="85">
        <f t="shared" si="8"/>
        <v>40</v>
      </c>
      <c r="B310" s="88"/>
      <c r="C310" s="86"/>
      <c r="D310" s="27"/>
    </row>
    <row r="311" spans="1:4" x14ac:dyDescent="0.25">
      <c r="A311" s="85">
        <f t="shared" si="8"/>
        <v>41</v>
      </c>
      <c r="B311" s="88"/>
      <c r="C311" s="86"/>
      <c r="D311" s="27"/>
    </row>
    <row r="312" spans="1:4" x14ac:dyDescent="0.25">
      <c r="A312" s="85">
        <f t="shared" si="8"/>
        <v>42</v>
      </c>
      <c r="B312" s="88"/>
      <c r="C312" s="86"/>
      <c r="D312" s="27"/>
    </row>
    <row r="313" spans="1:4" x14ac:dyDescent="0.25">
      <c r="A313" s="85">
        <f t="shared" si="8"/>
        <v>43</v>
      </c>
      <c r="B313" s="88"/>
      <c r="C313" s="86"/>
      <c r="D313" s="27"/>
    </row>
    <row r="314" spans="1:4" x14ac:dyDescent="0.25">
      <c r="A314" s="85">
        <f t="shared" si="8"/>
        <v>44</v>
      </c>
      <c r="B314" s="88"/>
      <c r="C314" s="86"/>
      <c r="D314" s="27"/>
    </row>
    <row r="315" spans="1:4" x14ac:dyDescent="0.25">
      <c r="A315" s="85">
        <f t="shared" si="8"/>
        <v>45</v>
      </c>
      <c r="B315" s="88"/>
      <c r="C315" s="86"/>
      <c r="D315" s="27"/>
    </row>
    <row r="316" spans="1:4" x14ac:dyDescent="0.25">
      <c r="A316" s="85">
        <f t="shared" si="8"/>
        <v>46</v>
      </c>
      <c r="B316" s="88"/>
      <c r="C316" s="86"/>
      <c r="D316" s="27"/>
    </row>
    <row r="317" spans="1:4" x14ac:dyDescent="0.25">
      <c r="A317" s="85">
        <f t="shared" ref="A317:A380" si="9">+A316+1</f>
        <v>47</v>
      </c>
      <c r="B317" s="88"/>
      <c r="C317" s="86"/>
      <c r="D317" s="27"/>
    </row>
    <row r="318" spans="1:4" x14ac:dyDescent="0.25">
      <c r="A318" s="85">
        <f t="shared" si="9"/>
        <v>48</v>
      </c>
      <c r="B318" s="88"/>
      <c r="C318" s="86"/>
      <c r="D318" s="27"/>
    </row>
    <row r="319" spans="1:4" x14ac:dyDescent="0.25">
      <c r="A319" s="85">
        <f t="shared" si="9"/>
        <v>49</v>
      </c>
      <c r="B319" s="88"/>
      <c r="C319" s="86"/>
      <c r="D319" s="27"/>
    </row>
    <row r="320" spans="1:4" x14ac:dyDescent="0.25">
      <c r="A320" s="85">
        <f t="shared" si="9"/>
        <v>50</v>
      </c>
      <c r="B320" s="88"/>
      <c r="C320" s="86"/>
      <c r="D320" s="27"/>
    </row>
    <row r="321" spans="1:4" x14ac:dyDescent="0.25">
      <c r="A321" s="85">
        <f t="shared" si="9"/>
        <v>51</v>
      </c>
      <c r="B321" s="88"/>
      <c r="C321" s="86"/>
      <c r="D321" s="27"/>
    </row>
    <row r="322" spans="1:4" x14ac:dyDescent="0.25">
      <c r="A322" s="85">
        <f t="shared" si="9"/>
        <v>52</v>
      </c>
      <c r="B322" s="88"/>
      <c r="C322" s="86"/>
      <c r="D322" s="27"/>
    </row>
    <row r="323" spans="1:4" x14ac:dyDescent="0.25">
      <c r="A323" s="85">
        <f t="shared" si="9"/>
        <v>53</v>
      </c>
      <c r="B323" s="88"/>
      <c r="C323" s="86"/>
      <c r="D323" s="27"/>
    </row>
    <row r="324" spans="1:4" x14ac:dyDescent="0.25">
      <c r="A324" s="85">
        <f t="shared" si="9"/>
        <v>54</v>
      </c>
      <c r="B324" s="88"/>
      <c r="C324" s="86"/>
      <c r="D324" s="27"/>
    </row>
    <row r="325" spans="1:4" x14ac:dyDescent="0.25">
      <c r="A325" s="85">
        <f t="shared" si="9"/>
        <v>55</v>
      </c>
      <c r="B325" s="88"/>
      <c r="C325" s="86"/>
      <c r="D325" s="27"/>
    </row>
    <row r="326" spans="1:4" x14ac:dyDescent="0.25">
      <c r="A326" s="85">
        <f t="shared" si="9"/>
        <v>56</v>
      </c>
      <c r="B326" s="88"/>
      <c r="C326" s="86"/>
      <c r="D326" s="27"/>
    </row>
    <row r="327" spans="1:4" x14ac:dyDescent="0.25">
      <c r="A327" s="85">
        <f t="shared" si="9"/>
        <v>57</v>
      </c>
      <c r="B327" s="88"/>
      <c r="C327" s="86"/>
      <c r="D327" s="27"/>
    </row>
    <row r="328" spans="1:4" x14ac:dyDescent="0.25">
      <c r="A328" s="85">
        <f t="shared" si="9"/>
        <v>58</v>
      </c>
      <c r="B328" s="88"/>
      <c r="C328" s="86"/>
      <c r="D328" s="27"/>
    </row>
    <row r="329" spans="1:4" x14ac:dyDescent="0.25">
      <c r="A329" s="85">
        <f t="shared" si="9"/>
        <v>59</v>
      </c>
      <c r="B329" s="88"/>
      <c r="C329" s="86"/>
      <c r="D329" s="27"/>
    </row>
    <row r="330" spans="1:4" x14ac:dyDescent="0.25">
      <c r="A330" s="85">
        <f t="shared" si="9"/>
        <v>60</v>
      </c>
      <c r="B330" s="88"/>
      <c r="C330" s="86"/>
      <c r="D330" s="27"/>
    </row>
    <row r="331" spans="1:4" x14ac:dyDescent="0.25">
      <c r="A331" s="85">
        <f t="shared" si="9"/>
        <v>61</v>
      </c>
      <c r="B331" s="88"/>
      <c r="C331" s="86"/>
      <c r="D331" s="27"/>
    </row>
    <row r="332" spans="1:4" x14ac:dyDescent="0.25">
      <c r="A332" s="85">
        <f t="shared" si="9"/>
        <v>62</v>
      </c>
      <c r="B332" s="88"/>
      <c r="C332" s="86"/>
      <c r="D332" s="27"/>
    </row>
    <row r="333" spans="1:4" x14ac:dyDescent="0.25">
      <c r="A333" s="85">
        <f t="shared" si="9"/>
        <v>63</v>
      </c>
      <c r="B333" s="88"/>
      <c r="C333" s="86"/>
      <c r="D333" s="27"/>
    </row>
    <row r="334" spans="1:4" x14ac:dyDescent="0.25">
      <c r="A334" s="85">
        <f t="shared" si="9"/>
        <v>64</v>
      </c>
      <c r="B334" s="88"/>
      <c r="C334" s="86"/>
      <c r="D334" s="27"/>
    </row>
    <row r="335" spans="1:4" x14ac:dyDescent="0.25">
      <c r="A335" s="85">
        <f t="shared" si="9"/>
        <v>65</v>
      </c>
      <c r="B335" s="88"/>
      <c r="C335" s="86"/>
      <c r="D335" s="27"/>
    </row>
    <row r="336" spans="1:4" x14ac:dyDescent="0.25">
      <c r="A336" s="85">
        <f t="shared" si="9"/>
        <v>66</v>
      </c>
      <c r="B336" s="88"/>
      <c r="C336" s="86"/>
      <c r="D336" s="27"/>
    </row>
    <row r="337" spans="1:4" x14ac:dyDescent="0.25">
      <c r="A337" s="85">
        <f t="shared" si="9"/>
        <v>67</v>
      </c>
      <c r="B337" s="88"/>
      <c r="C337" s="86"/>
      <c r="D337" s="27"/>
    </row>
    <row r="338" spans="1:4" x14ac:dyDescent="0.25">
      <c r="A338" s="85">
        <f t="shared" si="9"/>
        <v>68</v>
      </c>
      <c r="B338" s="88"/>
      <c r="C338" s="86"/>
      <c r="D338" s="27"/>
    </row>
    <row r="339" spans="1:4" x14ac:dyDescent="0.25">
      <c r="A339" s="85">
        <f t="shared" si="9"/>
        <v>69</v>
      </c>
      <c r="B339" s="88"/>
      <c r="C339" s="86"/>
      <c r="D339" s="27"/>
    </row>
    <row r="340" spans="1:4" x14ac:dyDescent="0.25">
      <c r="A340" s="85">
        <f t="shared" si="9"/>
        <v>70</v>
      </c>
      <c r="B340" s="88"/>
      <c r="C340" s="86"/>
      <c r="D340" s="27"/>
    </row>
    <row r="341" spans="1:4" x14ac:dyDescent="0.25">
      <c r="A341" s="85">
        <f t="shared" si="9"/>
        <v>71</v>
      </c>
      <c r="B341" s="88"/>
      <c r="C341" s="86"/>
      <c r="D341" s="27"/>
    </row>
    <row r="342" spans="1:4" x14ac:dyDescent="0.25">
      <c r="A342" s="85">
        <f t="shared" si="9"/>
        <v>72</v>
      </c>
      <c r="B342" s="88"/>
      <c r="C342" s="86"/>
      <c r="D342" s="27"/>
    </row>
    <row r="343" spans="1:4" x14ac:dyDescent="0.25">
      <c r="A343" s="85">
        <f t="shared" si="9"/>
        <v>73</v>
      </c>
      <c r="B343" s="88"/>
      <c r="C343" s="86"/>
      <c r="D343" s="27"/>
    </row>
    <row r="344" spans="1:4" x14ac:dyDescent="0.25">
      <c r="A344" s="85">
        <f t="shared" si="9"/>
        <v>74</v>
      </c>
      <c r="B344" s="88"/>
      <c r="C344" s="86"/>
      <c r="D344" s="27"/>
    </row>
    <row r="345" spans="1:4" x14ac:dyDescent="0.25">
      <c r="A345" s="85">
        <f t="shared" si="9"/>
        <v>75</v>
      </c>
      <c r="B345" s="88"/>
      <c r="C345" s="86"/>
      <c r="D345" s="27"/>
    </row>
    <row r="346" spans="1:4" x14ac:dyDescent="0.25">
      <c r="A346" s="85">
        <f t="shared" si="9"/>
        <v>76</v>
      </c>
      <c r="B346" s="88"/>
      <c r="C346" s="86"/>
      <c r="D346" s="27"/>
    </row>
    <row r="347" spans="1:4" x14ac:dyDescent="0.25">
      <c r="A347" s="85">
        <f t="shared" si="9"/>
        <v>77</v>
      </c>
      <c r="B347" s="88"/>
      <c r="C347" s="86"/>
      <c r="D347" s="27"/>
    </row>
    <row r="348" spans="1:4" x14ac:dyDescent="0.25">
      <c r="A348" s="85">
        <f t="shared" si="9"/>
        <v>78</v>
      </c>
      <c r="B348" s="88"/>
      <c r="C348" s="86"/>
      <c r="D348" s="27"/>
    </row>
    <row r="349" spans="1:4" x14ac:dyDescent="0.25">
      <c r="A349" s="85">
        <f t="shared" si="9"/>
        <v>79</v>
      </c>
      <c r="B349" s="88"/>
      <c r="C349" s="86"/>
      <c r="D349" s="27"/>
    </row>
    <row r="350" spans="1:4" x14ac:dyDescent="0.25">
      <c r="A350" s="85">
        <f t="shared" si="9"/>
        <v>80</v>
      </c>
      <c r="B350" s="88"/>
      <c r="C350" s="86"/>
      <c r="D350" s="27"/>
    </row>
    <row r="351" spans="1:4" x14ac:dyDescent="0.25">
      <c r="A351" s="85">
        <f t="shared" si="9"/>
        <v>81</v>
      </c>
      <c r="B351" s="88"/>
      <c r="C351" s="86"/>
      <c r="D351" s="27"/>
    </row>
    <row r="352" spans="1:4" x14ac:dyDescent="0.25">
      <c r="A352" s="85">
        <f t="shared" si="9"/>
        <v>82</v>
      </c>
      <c r="B352" s="88"/>
      <c r="C352" s="86"/>
      <c r="D352" s="27"/>
    </row>
    <row r="353" spans="1:4" x14ac:dyDescent="0.25">
      <c r="A353" s="85">
        <f t="shared" si="9"/>
        <v>83</v>
      </c>
      <c r="B353" s="88"/>
      <c r="C353" s="86"/>
      <c r="D353" s="27"/>
    </row>
    <row r="354" spans="1:4" x14ac:dyDescent="0.25">
      <c r="A354" s="85">
        <f t="shared" si="9"/>
        <v>84</v>
      </c>
      <c r="B354" s="88"/>
      <c r="C354" s="86"/>
      <c r="D354" s="27"/>
    </row>
    <row r="355" spans="1:4" x14ac:dyDescent="0.25">
      <c r="A355" s="85">
        <f t="shared" si="9"/>
        <v>85</v>
      </c>
      <c r="B355" s="88"/>
      <c r="C355" s="86"/>
      <c r="D355" s="27"/>
    </row>
    <row r="356" spans="1:4" x14ac:dyDescent="0.25">
      <c r="A356" s="85">
        <f t="shared" si="9"/>
        <v>86</v>
      </c>
      <c r="B356" s="88"/>
      <c r="C356" s="86"/>
      <c r="D356" s="27"/>
    </row>
    <row r="357" spans="1:4" x14ac:dyDescent="0.25">
      <c r="A357" s="85">
        <f t="shared" si="9"/>
        <v>87</v>
      </c>
      <c r="B357" s="88"/>
      <c r="C357" s="86"/>
      <c r="D357" s="27"/>
    </row>
    <row r="358" spans="1:4" x14ac:dyDescent="0.25">
      <c r="A358" s="85">
        <f t="shared" si="9"/>
        <v>88</v>
      </c>
      <c r="B358" s="88"/>
      <c r="C358" s="86"/>
      <c r="D358" s="27"/>
    </row>
    <row r="359" spans="1:4" x14ac:dyDescent="0.25">
      <c r="A359" s="85">
        <f t="shared" si="9"/>
        <v>89</v>
      </c>
      <c r="B359" s="88"/>
      <c r="C359" s="86"/>
      <c r="D359" s="27"/>
    </row>
    <row r="360" spans="1:4" x14ac:dyDescent="0.25">
      <c r="A360" s="85">
        <f t="shared" si="9"/>
        <v>90</v>
      </c>
      <c r="B360" s="88"/>
      <c r="C360" s="86"/>
      <c r="D360" s="27"/>
    </row>
    <row r="361" spans="1:4" x14ac:dyDescent="0.25">
      <c r="A361" s="85">
        <f t="shared" si="9"/>
        <v>91</v>
      </c>
      <c r="B361" s="88"/>
      <c r="C361" s="86"/>
      <c r="D361" s="27"/>
    </row>
    <row r="362" spans="1:4" x14ac:dyDescent="0.25">
      <c r="A362" s="85">
        <f t="shared" si="9"/>
        <v>92</v>
      </c>
      <c r="B362" s="88"/>
      <c r="C362" s="86"/>
      <c r="D362" s="27"/>
    </row>
    <row r="363" spans="1:4" x14ac:dyDescent="0.25">
      <c r="A363" s="85">
        <f t="shared" si="9"/>
        <v>93</v>
      </c>
      <c r="B363" s="88"/>
      <c r="C363" s="86"/>
      <c r="D363" s="27"/>
    </row>
    <row r="364" spans="1:4" x14ac:dyDescent="0.25">
      <c r="A364" s="85">
        <f t="shared" si="9"/>
        <v>94</v>
      </c>
      <c r="B364" s="88"/>
      <c r="C364" s="86"/>
      <c r="D364" s="27"/>
    </row>
    <row r="365" spans="1:4" x14ac:dyDescent="0.25">
      <c r="A365" s="85">
        <f t="shared" si="9"/>
        <v>95</v>
      </c>
      <c r="B365" s="88"/>
      <c r="C365" s="86"/>
      <c r="D365" s="27"/>
    </row>
    <row r="366" spans="1:4" x14ac:dyDescent="0.25">
      <c r="A366" s="85">
        <f t="shared" si="9"/>
        <v>96</v>
      </c>
      <c r="B366" s="88"/>
      <c r="C366" s="86"/>
      <c r="D366" s="27"/>
    </row>
    <row r="367" spans="1:4" x14ac:dyDescent="0.25">
      <c r="A367" s="85">
        <f t="shared" si="9"/>
        <v>97</v>
      </c>
      <c r="B367" s="88"/>
      <c r="C367" s="86"/>
      <c r="D367" s="27"/>
    </row>
    <row r="368" spans="1:4" x14ac:dyDescent="0.25">
      <c r="A368" s="85">
        <f t="shared" si="9"/>
        <v>98</v>
      </c>
      <c r="B368" s="88"/>
      <c r="C368" s="86"/>
      <c r="D368" s="27"/>
    </row>
    <row r="369" spans="1:4" x14ac:dyDescent="0.25">
      <c r="A369" s="85">
        <f t="shared" si="9"/>
        <v>99</v>
      </c>
      <c r="B369" s="88"/>
      <c r="C369" s="86"/>
      <c r="D369" s="27"/>
    </row>
    <row r="370" spans="1:4" x14ac:dyDescent="0.25">
      <c r="A370" s="85">
        <f t="shared" si="9"/>
        <v>100</v>
      </c>
      <c r="B370" s="88"/>
      <c r="C370" s="86"/>
      <c r="D370" s="27"/>
    </row>
    <row r="371" spans="1:4" x14ac:dyDescent="0.25">
      <c r="A371" s="85">
        <f t="shared" si="9"/>
        <v>101</v>
      </c>
      <c r="B371" s="88"/>
      <c r="C371" s="86"/>
      <c r="D371" s="27"/>
    </row>
    <row r="372" spans="1:4" x14ac:dyDescent="0.25">
      <c r="A372" s="85">
        <f t="shared" si="9"/>
        <v>102</v>
      </c>
      <c r="B372" s="88"/>
      <c r="C372" s="86"/>
      <c r="D372" s="27"/>
    </row>
    <row r="373" spans="1:4" x14ac:dyDescent="0.25">
      <c r="A373" s="85">
        <f t="shared" si="9"/>
        <v>103</v>
      </c>
      <c r="B373" s="88"/>
      <c r="C373" s="86"/>
      <c r="D373" s="27"/>
    </row>
    <row r="374" spans="1:4" x14ac:dyDescent="0.25">
      <c r="A374" s="85">
        <f t="shared" si="9"/>
        <v>104</v>
      </c>
      <c r="B374" s="88"/>
      <c r="C374" s="86"/>
      <c r="D374" s="27"/>
    </row>
    <row r="375" spans="1:4" x14ac:dyDescent="0.25">
      <c r="A375" s="85">
        <f t="shared" si="9"/>
        <v>105</v>
      </c>
      <c r="B375" s="88"/>
      <c r="C375" s="86"/>
      <c r="D375" s="27"/>
    </row>
    <row r="376" spans="1:4" x14ac:dyDescent="0.25">
      <c r="A376" s="85">
        <f t="shared" si="9"/>
        <v>106</v>
      </c>
      <c r="B376" s="88"/>
      <c r="C376" s="86"/>
      <c r="D376" s="27"/>
    </row>
    <row r="377" spans="1:4" x14ac:dyDescent="0.25">
      <c r="A377" s="85">
        <f t="shared" si="9"/>
        <v>107</v>
      </c>
      <c r="B377" s="88"/>
      <c r="C377" s="86"/>
      <c r="D377" s="27"/>
    </row>
    <row r="378" spans="1:4" x14ac:dyDescent="0.25">
      <c r="A378" s="85">
        <f t="shared" si="9"/>
        <v>108</v>
      </c>
      <c r="B378" s="88"/>
      <c r="C378" s="86"/>
      <c r="D378" s="27"/>
    </row>
    <row r="379" spans="1:4" x14ac:dyDescent="0.25">
      <c r="A379" s="85">
        <f t="shared" si="9"/>
        <v>109</v>
      </c>
      <c r="B379" s="88"/>
      <c r="C379" s="86"/>
      <c r="D379" s="27"/>
    </row>
    <row r="380" spans="1:4" x14ac:dyDescent="0.25">
      <c r="A380" s="85">
        <f t="shared" si="9"/>
        <v>110</v>
      </c>
      <c r="B380" s="88"/>
      <c r="C380" s="86"/>
      <c r="D380" s="27"/>
    </row>
    <row r="381" spans="1:4" x14ac:dyDescent="0.25">
      <c r="A381" s="85">
        <f t="shared" ref="A381:A407" si="10">+A380+1</f>
        <v>111</v>
      </c>
      <c r="B381" s="88"/>
      <c r="C381" s="86"/>
      <c r="D381" s="27"/>
    </row>
    <row r="382" spans="1:4" x14ac:dyDescent="0.25">
      <c r="A382" s="85">
        <f t="shared" si="10"/>
        <v>112</v>
      </c>
      <c r="B382" s="88"/>
      <c r="C382" s="86"/>
      <c r="D382" s="27"/>
    </row>
    <row r="383" spans="1:4" x14ac:dyDescent="0.25">
      <c r="A383" s="85">
        <f t="shared" si="10"/>
        <v>113</v>
      </c>
      <c r="B383" s="88"/>
      <c r="C383" s="86"/>
      <c r="D383" s="27"/>
    </row>
    <row r="384" spans="1:4" x14ac:dyDescent="0.25">
      <c r="A384" s="85">
        <f t="shared" si="10"/>
        <v>114</v>
      </c>
      <c r="B384" s="88"/>
      <c r="C384" s="86"/>
      <c r="D384" s="27"/>
    </row>
    <row r="385" spans="1:4" x14ac:dyDescent="0.25">
      <c r="A385" s="78">
        <f t="shared" si="10"/>
        <v>115</v>
      </c>
      <c r="B385" s="87"/>
      <c r="C385" s="26"/>
      <c r="D385" s="27"/>
    </row>
    <row r="386" spans="1:4" x14ac:dyDescent="0.25">
      <c r="A386" s="78">
        <f t="shared" si="10"/>
        <v>116</v>
      </c>
      <c r="B386" s="26"/>
      <c r="C386" s="26"/>
      <c r="D386" s="27"/>
    </row>
    <row r="387" spans="1:4" x14ac:dyDescent="0.25">
      <c r="A387" s="78">
        <f t="shared" si="10"/>
        <v>117</v>
      </c>
      <c r="B387" s="26"/>
      <c r="C387" s="26"/>
      <c r="D387" s="27"/>
    </row>
    <row r="388" spans="1:4" x14ac:dyDescent="0.25">
      <c r="A388" s="78">
        <f t="shared" si="10"/>
        <v>118</v>
      </c>
      <c r="B388" s="26"/>
      <c r="C388" s="26"/>
      <c r="D388" s="27"/>
    </row>
    <row r="389" spans="1:4" x14ac:dyDescent="0.25">
      <c r="A389" s="78">
        <f t="shared" si="10"/>
        <v>119</v>
      </c>
      <c r="B389" s="26"/>
      <c r="C389" s="26"/>
      <c r="D389" s="27"/>
    </row>
    <row r="390" spans="1:4" x14ac:dyDescent="0.25">
      <c r="A390" s="78">
        <f t="shared" si="10"/>
        <v>120</v>
      </c>
      <c r="B390" s="26"/>
      <c r="C390" s="26"/>
      <c r="D390" s="27"/>
    </row>
    <row r="391" spans="1:4" x14ac:dyDescent="0.25">
      <c r="A391" s="78">
        <f t="shared" si="10"/>
        <v>121</v>
      </c>
      <c r="B391" s="26"/>
      <c r="C391" s="26"/>
      <c r="D391" s="27"/>
    </row>
    <row r="392" spans="1:4" x14ac:dyDescent="0.25">
      <c r="A392" s="78">
        <f t="shared" si="10"/>
        <v>122</v>
      </c>
      <c r="B392" s="26"/>
      <c r="C392" s="26"/>
      <c r="D392" s="27"/>
    </row>
    <row r="393" spans="1:4" x14ac:dyDescent="0.25">
      <c r="A393" s="78">
        <f t="shared" si="10"/>
        <v>123</v>
      </c>
      <c r="B393" s="26"/>
      <c r="C393" s="26"/>
      <c r="D393" s="27"/>
    </row>
    <row r="394" spans="1:4" x14ac:dyDescent="0.25">
      <c r="A394" s="78">
        <f t="shared" si="10"/>
        <v>124</v>
      </c>
      <c r="B394" s="26"/>
      <c r="C394" s="26"/>
      <c r="D394" s="27"/>
    </row>
    <row r="395" spans="1:4" x14ac:dyDescent="0.25">
      <c r="A395" s="78">
        <f t="shared" si="10"/>
        <v>125</v>
      </c>
      <c r="B395" s="26"/>
      <c r="C395" s="26"/>
      <c r="D395" s="27"/>
    </row>
    <row r="396" spans="1:4" x14ac:dyDescent="0.25">
      <c r="A396" s="78">
        <f t="shared" si="10"/>
        <v>126</v>
      </c>
      <c r="B396" s="26"/>
      <c r="C396" s="26"/>
      <c r="D396" s="27"/>
    </row>
    <row r="397" spans="1:4" x14ac:dyDescent="0.25">
      <c r="A397" s="78">
        <f t="shared" si="10"/>
        <v>127</v>
      </c>
      <c r="B397" s="26"/>
      <c r="C397" s="26"/>
      <c r="D397" s="27"/>
    </row>
    <row r="398" spans="1:4" x14ac:dyDescent="0.25">
      <c r="A398" s="78">
        <f t="shared" si="10"/>
        <v>128</v>
      </c>
      <c r="B398" s="26"/>
      <c r="C398" s="26"/>
      <c r="D398" s="27"/>
    </row>
    <row r="399" spans="1:4" x14ac:dyDescent="0.25">
      <c r="A399" s="78">
        <f t="shared" si="10"/>
        <v>129</v>
      </c>
      <c r="B399" s="26"/>
      <c r="C399" s="26"/>
      <c r="D399" s="27"/>
    </row>
    <row r="400" spans="1:4" x14ac:dyDescent="0.25">
      <c r="A400" s="78">
        <f t="shared" si="10"/>
        <v>130</v>
      </c>
      <c r="B400" s="26"/>
      <c r="C400" s="26"/>
      <c r="D400" s="27"/>
    </row>
    <row r="401" spans="1:4" x14ac:dyDescent="0.25">
      <c r="A401" s="78">
        <f t="shared" si="10"/>
        <v>131</v>
      </c>
      <c r="B401" s="26"/>
      <c r="C401" s="26"/>
      <c r="D401" s="27"/>
    </row>
    <row r="402" spans="1:4" x14ac:dyDescent="0.25">
      <c r="A402" s="78">
        <f t="shared" si="10"/>
        <v>132</v>
      </c>
      <c r="B402" s="26"/>
      <c r="C402" s="26"/>
      <c r="D402" s="27"/>
    </row>
    <row r="403" spans="1:4" x14ac:dyDescent="0.25">
      <c r="A403" s="78">
        <f t="shared" si="10"/>
        <v>133</v>
      </c>
      <c r="B403" s="26"/>
      <c r="C403" s="26"/>
      <c r="D403" s="27"/>
    </row>
    <row r="404" spans="1:4" x14ac:dyDescent="0.25">
      <c r="A404" s="78">
        <f t="shared" si="10"/>
        <v>134</v>
      </c>
      <c r="B404" s="26"/>
      <c r="C404" s="26"/>
      <c r="D404" s="27"/>
    </row>
    <row r="405" spans="1:4" x14ac:dyDescent="0.25">
      <c r="A405" s="78">
        <f t="shared" si="10"/>
        <v>135</v>
      </c>
      <c r="B405" s="26"/>
      <c r="C405" s="26"/>
      <c r="D405" s="27"/>
    </row>
    <row r="406" spans="1:4" x14ac:dyDescent="0.25">
      <c r="A406" s="78">
        <f t="shared" si="10"/>
        <v>136</v>
      </c>
      <c r="B406" s="26"/>
      <c r="C406" s="26"/>
      <c r="D406" s="27"/>
    </row>
    <row r="407" spans="1:4" x14ac:dyDescent="0.25">
      <c r="A407" s="78">
        <f t="shared" si="10"/>
        <v>137</v>
      </c>
      <c r="B407" s="26"/>
      <c r="C407" s="26"/>
      <c r="D407" s="27"/>
    </row>
    <row r="408" spans="1:4" x14ac:dyDescent="0.25">
      <c r="A408" s="78"/>
      <c r="B408" s="26"/>
      <c r="C408" s="26"/>
      <c r="D408" s="27"/>
    </row>
    <row r="409" spans="1:4" x14ac:dyDescent="0.25">
      <c r="A409" s="94"/>
      <c r="B409" s="95"/>
      <c r="C409" s="95"/>
      <c r="D409" s="96"/>
    </row>
    <row r="410" spans="1:4" x14ac:dyDescent="0.25">
      <c r="A410" s="93"/>
      <c r="B410" s="88"/>
      <c r="C410" s="88"/>
      <c r="D410" s="91"/>
    </row>
    <row r="411" spans="1:4" x14ac:dyDescent="0.25">
      <c r="A411" s="93" t="s">
        <v>136</v>
      </c>
      <c r="B411" s="88" t="s">
        <v>138</v>
      </c>
      <c r="C411" s="88"/>
      <c r="D411" s="91"/>
    </row>
    <row r="412" spans="1:4" x14ac:dyDescent="0.25">
      <c r="A412" s="93"/>
      <c r="B412" s="88" t="s">
        <v>137</v>
      </c>
      <c r="C412" s="88"/>
      <c r="D412" s="91"/>
    </row>
    <row r="413" spans="1:4" x14ac:dyDescent="0.25">
      <c r="A413" s="93"/>
      <c r="B413" s="88"/>
      <c r="C413" s="88"/>
      <c r="D413" s="91"/>
    </row>
    <row r="414" spans="1:4" x14ac:dyDescent="0.25">
      <c r="A414" s="93"/>
      <c r="B414" s="88" t="s">
        <v>139</v>
      </c>
      <c r="C414" s="88"/>
      <c r="D414" s="91"/>
    </row>
    <row r="415" spans="1:4" x14ac:dyDescent="0.25">
      <c r="A415" s="93"/>
      <c r="B415" s="88"/>
      <c r="C415" s="88"/>
      <c r="D415" s="91"/>
    </row>
    <row r="418" spans="2:2" x14ac:dyDescent="0.25">
      <c r="B418" s="71"/>
    </row>
    <row r="419" spans="2:2" x14ac:dyDescent="0.25">
      <c r="B419" s="72"/>
    </row>
  </sheetData>
  <mergeCells count="1">
    <mergeCell ref="A2:D2"/>
  </mergeCells>
  <pageMargins left="0.28000000000000003" right="0.11" top="0.93" bottom="1.65" header="0.54" footer="1.35"/>
  <pageSetup paperSize="5" orientation="portrait" horizontalDpi="0" verticalDpi="0" r:id="rId1"/>
  <headerFooter>
    <oddHeader>&amp;L&amp;"-,Bold Italic"&amp;8BAC Secretariat
Matalam, Cotabato</oddHeader>
    <oddFooter>&amp;Cpage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5"/>
  <sheetViews>
    <sheetView topLeftCell="A16" workbookViewId="0">
      <selection activeCell="I26" sqref="I26"/>
    </sheetView>
  </sheetViews>
  <sheetFormatPr defaultRowHeight="15" x14ac:dyDescent="0.25"/>
  <cols>
    <col min="1" max="1" width="6.85546875" customWidth="1"/>
    <col min="2" max="2" width="3.28515625" customWidth="1"/>
    <col min="3" max="3" width="3.42578125" customWidth="1"/>
    <col min="4" max="4" width="34.42578125" customWidth="1"/>
    <col min="5" max="5" width="11.5703125" customWidth="1"/>
    <col min="6" max="6" width="13.5703125" customWidth="1"/>
    <col min="7" max="7" width="10.7109375" customWidth="1"/>
    <col min="8" max="8" width="11.140625" customWidth="1"/>
    <col min="9" max="9" width="10.7109375" customWidth="1"/>
  </cols>
  <sheetData>
    <row r="2" spans="1:33" ht="15.75" x14ac:dyDescent="0.25">
      <c r="A2" s="585" t="s">
        <v>362</v>
      </c>
      <c r="B2" s="585"/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5"/>
      <c r="AA2" s="585"/>
      <c r="AB2" s="585"/>
      <c r="AC2" s="585"/>
      <c r="AD2" s="585"/>
      <c r="AE2" s="585"/>
      <c r="AF2" s="585"/>
    </row>
    <row r="3" spans="1:33" ht="15.75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</row>
    <row r="4" spans="1:33" ht="19.5" x14ac:dyDescent="0.3">
      <c r="A4" s="535" t="s">
        <v>360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5"/>
      <c r="AA4" s="535"/>
      <c r="AB4" s="535"/>
      <c r="AC4" s="535"/>
      <c r="AD4" s="535"/>
      <c r="AE4" s="535"/>
      <c r="AF4" s="535"/>
    </row>
    <row r="5" spans="1:33" x14ac:dyDescent="0.25">
      <c r="A5" s="646" t="s">
        <v>361</v>
      </c>
      <c r="B5" s="646"/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6"/>
      <c r="N5" s="646"/>
      <c r="O5" s="646"/>
      <c r="P5" s="646"/>
      <c r="Q5" s="646"/>
      <c r="R5" s="646"/>
      <c r="S5" s="646"/>
      <c r="T5" s="646"/>
      <c r="U5" s="646"/>
      <c r="V5" s="646"/>
      <c r="W5" s="646"/>
      <c r="X5" s="646"/>
      <c r="Y5" s="646"/>
      <c r="Z5" s="646"/>
      <c r="AA5" s="646"/>
      <c r="AB5" s="646"/>
      <c r="AC5" s="646"/>
      <c r="AD5" s="646"/>
      <c r="AE5" s="646"/>
      <c r="AF5" s="646"/>
    </row>
    <row r="6" spans="1:33" x14ac:dyDescent="0.25">
      <c r="A6" s="647" t="s">
        <v>2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647"/>
      <c r="Q6" s="647"/>
      <c r="R6" s="647"/>
      <c r="S6" s="647"/>
      <c r="T6" s="647"/>
      <c r="U6" s="647"/>
      <c r="V6" s="647"/>
      <c r="W6" s="647"/>
      <c r="X6" s="647"/>
      <c r="Y6" s="647"/>
      <c r="Z6" s="647"/>
      <c r="AA6" s="647"/>
      <c r="AB6" s="647"/>
      <c r="AC6" s="647"/>
      <c r="AD6" s="647"/>
      <c r="AE6" s="647"/>
      <c r="AF6" s="647"/>
    </row>
    <row r="7" spans="1:33" x14ac:dyDescent="0.25">
      <c r="A7" s="48"/>
      <c r="B7" s="48"/>
      <c r="C7" s="48"/>
      <c r="D7" s="48"/>
      <c r="E7" s="48"/>
      <c r="F7" s="48"/>
      <c r="G7" s="48"/>
      <c r="H7" s="49"/>
      <c r="I7" s="60"/>
      <c r="J7" s="50"/>
      <c r="K7" s="48"/>
      <c r="L7" s="48"/>
      <c r="M7" s="48"/>
      <c r="N7" s="48"/>
      <c r="O7" s="60"/>
      <c r="P7" s="48"/>
      <c r="Q7" s="48"/>
      <c r="R7" s="48"/>
      <c r="S7" s="48"/>
      <c r="T7" s="48"/>
      <c r="U7" s="60"/>
      <c r="V7" s="48"/>
      <c r="W7" s="48"/>
      <c r="X7" s="48"/>
      <c r="Y7" s="48"/>
      <c r="Z7" s="48"/>
      <c r="AA7" s="60"/>
      <c r="AB7" s="48"/>
      <c r="AC7" s="48"/>
      <c r="AD7" s="48"/>
      <c r="AE7" s="48"/>
      <c r="AF7" s="48"/>
    </row>
    <row r="8" spans="1:33" x14ac:dyDescent="0.25">
      <c r="A8" s="48"/>
      <c r="B8" s="48"/>
      <c r="C8" s="48"/>
      <c r="D8" s="48"/>
      <c r="E8" s="48"/>
      <c r="F8" s="48"/>
      <c r="G8" s="48"/>
      <c r="H8" s="49"/>
      <c r="I8" s="60"/>
      <c r="J8" s="50"/>
      <c r="K8" s="48"/>
      <c r="L8" s="48"/>
      <c r="M8" s="48"/>
      <c r="N8" s="48"/>
      <c r="O8" s="60"/>
      <c r="P8" s="48"/>
      <c r="Q8" s="48"/>
      <c r="R8" s="48"/>
      <c r="S8" s="48"/>
      <c r="T8" s="48"/>
      <c r="U8" s="60"/>
      <c r="V8" s="48"/>
      <c r="W8" s="48"/>
      <c r="X8" s="48"/>
      <c r="Y8" s="48"/>
      <c r="Z8" s="48"/>
      <c r="AA8" s="60"/>
      <c r="AB8" s="48"/>
      <c r="AC8" s="48"/>
      <c r="AD8" s="48"/>
      <c r="AE8" s="48"/>
      <c r="AF8" s="48"/>
    </row>
    <row r="9" spans="1:33" x14ac:dyDescent="0.25">
      <c r="A9" s="51" t="s">
        <v>363</v>
      </c>
      <c r="B9" s="48"/>
      <c r="C9" s="48"/>
      <c r="D9" s="48"/>
      <c r="E9" s="48"/>
      <c r="F9" s="48"/>
      <c r="G9" s="48"/>
      <c r="H9" s="49"/>
      <c r="I9" s="60"/>
      <c r="J9" s="50"/>
      <c r="K9" s="48"/>
      <c r="L9" s="48"/>
      <c r="M9" s="48"/>
      <c r="N9" s="48"/>
      <c r="O9" s="60"/>
      <c r="P9" s="48"/>
      <c r="Q9" s="48"/>
      <c r="R9" s="48"/>
      <c r="S9" s="48"/>
      <c r="T9" s="48"/>
      <c r="U9" s="60"/>
      <c r="V9" s="48"/>
      <c r="W9" s="48"/>
      <c r="X9" s="48"/>
      <c r="Y9" s="48"/>
      <c r="Z9" s="48"/>
      <c r="AA9" s="60"/>
      <c r="AB9" s="48"/>
      <c r="AC9" s="48"/>
      <c r="AD9" s="48"/>
      <c r="AE9" s="48"/>
      <c r="AF9" s="48"/>
    </row>
    <row r="10" spans="1:33" s="34" customFormat="1" ht="15" customHeight="1" x14ac:dyDescent="0.25">
      <c r="A10" s="730" t="s">
        <v>3</v>
      </c>
      <c r="B10" s="689" t="s">
        <v>367</v>
      </c>
      <c r="C10" s="690"/>
      <c r="D10" s="691"/>
      <c r="E10" s="728" t="s">
        <v>356</v>
      </c>
      <c r="F10" s="728" t="s">
        <v>357</v>
      </c>
      <c r="G10" s="728" t="s">
        <v>358</v>
      </c>
      <c r="H10" s="728" t="s">
        <v>106</v>
      </c>
      <c r="I10" s="728" t="s">
        <v>359</v>
      </c>
      <c r="J10" s="663" t="s">
        <v>21</v>
      </c>
      <c r="K10" s="663"/>
      <c r="L10" s="663"/>
      <c r="M10" s="663"/>
      <c r="N10" s="663"/>
      <c r="O10" s="663"/>
      <c r="P10" s="663"/>
      <c r="Q10" s="663"/>
      <c r="R10" s="663"/>
      <c r="S10" s="663"/>
      <c r="T10" s="663"/>
      <c r="U10" s="663"/>
      <c r="V10" s="663"/>
      <c r="W10" s="663"/>
      <c r="X10" s="663"/>
      <c r="Y10" s="663"/>
      <c r="Z10" s="663"/>
      <c r="AA10" s="663"/>
      <c r="AB10" s="663"/>
      <c r="AC10" s="663"/>
      <c r="AD10" s="663"/>
      <c r="AE10" s="663"/>
      <c r="AF10" s="663"/>
      <c r="AG10" s="664"/>
    </row>
    <row r="11" spans="1:33" s="34" customFormat="1" x14ac:dyDescent="0.25">
      <c r="A11" s="731"/>
      <c r="B11" s="692"/>
      <c r="C11" s="693"/>
      <c r="D11" s="694"/>
      <c r="E11" s="729"/>
      <c r="F11" s="729"/>
      <c r="G11" s="729"/>
      <c r="H11" s="729"/>
      <c r="I11" s="729"/>
      <c r="J11" s="661" t="s">
        <v>9</v>
      </c>
      <c r="K11" s="661"/>
      <c r="L11" s="661" t="s">
        <v>10</v>
      </c>
      <c r="M11" s="661"/>
      <c r="N11" s="661" t="s">
        <v>11</v>
      </c>
      <c r="O11" s="661"/>
      <c r="P11" s="661" t="s">
        <v>12</v>
      </c>
      <c r="Q11" s="661"/>
      <c r="R11" s="661" t="s">
        <v>13</v>
      </c>
      <c r="S11" s="661"/>
      <c r="T11" s="661" t="s">
        <v>14</v>
      </c>
      <c r="U11" s="661"/>
      <c r="V11" s="661" t="s">
        <v>15</v>
      </c>
      <c r="W11" s="661"/>
      <c r="X11" s="661" t="s">
        <v>16</v>
      </c>
      <c r="Y11" s="661"/>
      <c r="Z11" s="661" t="s">
        <v>17</v>
      </c>
      <c r="AA11" s="661"/>
      <c r="AB11" s="661" t="s">
        <v>18</v>
      </c>
      <c r="AC11" s="661"/>
      <c r="AD11" s="661" t="s">
        <v>19</v>
      </c>
      <c r="AE11" s="661"/>
      <c r="AF11" s="661" t="s">
        <v>20</v>
      </c>
      <c r="AG11" s="662"/>
    </row>
    <row r="12" spans="1:33" s="104" customFormat="1" x14ac:dyDescent="0.25">
      <c r="A12" s="731"/>
      <c r="B12" s="695"/>
      <c r="C12" s="696"/>
      <c r="D12" s="697"/>
      <c r="E12" s="729"/>
      <c r="F12" s="729"/>
      <c r="G12" s="729"/>
      <c r="H12" s="729"/>
      <c r="I12" s="729"/>
      <c r="J12" s="100" t="s">
        <v>7</v>
      </c>
      <c r="K12" s="101" t="s">
        <v>8</v>
      </c>
      <c r="L12" s="100" t="s">
        <v>7</v>
      </c>
      <c r="M12" s="100" t="s">
        <v>8</v>
      </c>
      <c r="N12" s="100" t="s">
        <v>7</v>
      </c>
      <c r="O12" s="100" t="s">
        <v>8</v>
      </c>
      <c r="P12" s="100" t="s">
        <v>7</v>
      </c>
      <c r="Q12" s="100" t="s">
        <v>8</v>
      </c>
      <c r="R12" s="100" t="s">
        <v>7</v>
      </c>
      <c r="S12" s="100" t="s">
        <v>8</v>
      </c>
      <c r="T12" s="100" t="s">
        <v>7</v>
      </c>
      <c r="U12" s="100" t="s">
        <v>8</v>
      </c>
      <c r="V12" s="100" t="s">
        <v>7</v>
      </c>
      <c r="W12" s="100" t="s">
        <v>8</v>
      </c>
      <c r="X12" s="100" t="s">
        <v>7</v>
      </c>
      <c r="Y12" s="100" t="s">
        <v>8</v>
      </c>
      <c r="Z12" s="100" t="s">
        <v>7</v>
      </c>
      <c r="AA12" s="100" t="s">
        <v>8</v>
      </c>
      <c r="AB12" s="100" t="s">
        <v>7</v>
      </c>
      <c r="AC12" s="100" t="s">
        <v>8</v>
      </c>
      <c r="AD12" s="100" t="s">
        <v>7</v>
      </c>
      <c r="AE12" s="100" t="s">
        <v>8</v>
      </c>
      <c r="AF12" s="100" t="s">
        <v>7</v>
      </c>
      <c r="AG12" s="102" t="s">
        <v>8</v>
      </c>
    </row>
    <row r="13" spans="1:33" x14ac:dyDescent="0.25">
      <c r="A13" s="25"/>
      <c r="B13" s="105" t="s">
        <v>364</v>
      </c>
      <c r="C13" s="106"/>
      <c r="D13" s="8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7"/>
    </row>
    <row r="14" spans="1:33" x14ac:dyDescent="0.25">
      <c r="A14" s="25"/>
      <c r="B14" s="105"/>
      <c r="C14" s="106" t="s">
        <v>365</v>
      </c>
      <c r="D14" s="8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7"/>
    </row>
    <row r="15" spans="1:33" x14ac:dyDescent="0.25">
      <c r="A15" s="25"/>
      <c r="B15" s="105"/>
      <c r="C15" s="106"/>
      <c r="D15" s="86" t="s">
        <v>485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7"/>
    </row>
    <row r="16" spans="1:33" x14ac:dyDescent="0.25">
      <c r="A16" s="25"/>
      <c r="B16" s="105"/>
      <c r="C16" s="106"/>
      <c r="D16" s="86" t="s">
        <v>486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7"/>
    </row>
    <row r="17" spans="1:33" x14ac:dyDescent="0.25">
      <c r="A17" s="25"/>
      <c r="B17" s="105"/>
      <c r="C17" s="106"/>
      <c r="D17" s="8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7"/>
    </row>
    <row r="18" spans="1:33" x14ac:dyDescent="0.25">
      <c r="A18" s="25"/>
      <c r="B18" s="105" t="s">
        <v>477</v>
      </c>
      <c r="C18" s="106"/>
      <c r="D18" s="8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7"/>
    </row>
    <row r="19" spans="1:33" x14ac:dyDescent="0.25">
      <c r="A19" s="25"/>
      <c r="B19" s="105"/>
      <c r="C19" s="106" t="s">
        <v>366</v>
      </c>
      <c r="D19" s="86" t="s">
        <v>368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7"/>
    </row>
    <row r="20" spans="1:33" x14ac:dyDescent="0.25">
      <c r="A20" s="25"/>
      <c r="B20" s="105"/>
      <c r="C20" s="106"/>
      <c r="D20" s="86" t="s">
        <v>369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7"/>
    </row>
    <row r="21" spans="1:33" x14ac:dyDescent="0.25">
      <c r="A21" s="25"/>
      <c r="B21" s="105"/>
      <c r="C21" s="106"/>
      <c r="D21" s="86" t="s">
        <v>370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7"/>
    </row>
    <row r="22" spans="1:33" x14ac:dyDescent="0.25">
      <c r="A22" s="25"/>
      <c r="B22" s="105"/>
      <c r="C22" s="106"/>
      <c r="D22" s="86" t="s">
        <v>371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7"/>
    </row>
    <row r="23" spans="1:33" x14ac:dyDescent="0.25">
      <c r="A23" s="25"/>
      <c r="B23" s="105"/>
      <c r="C23" s="106"/>
      <c r="D23" s="86" t="s">
        <v>372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7"/>
    </row>
    <row r="24" spans="1:33" x14ac:dyDescent="0.25">
      <c r="A24" s="25"/>
      <c r="B24" s="105"/>
      <c r="C24" s="106"/>
      <c r="D24" s="86" t="s">
        <v>373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7"/>
    </row>
    <row r="25" spans="1:33" x14ac:dyDescent="0.25">
      <c r="A25" s="25"/>
      <c r="B25" s="105"/>
      <c r="C25" s="106"/>
      <c r="D25" s="86" t="s">
        <v>389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7"/>
    </row>
    <row r="26" spans="1:33" x14ac:dyDescent="0.25">
      <c r="A26" s="25"/>
      <c r="B26" s="105"/>
      <c r="C26" s="106"/>
      <c r="D26" s="86" t="s">
        <v>476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7"/>
    </row>
    <row r="27" spans="1:33" x14ac:dyDescent="0.25">
      <c r="A27" s="25"/>
      <c r="B27" s="105"/>
      <c r="C27" s="106"/>
      <c r="D27" s="8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7"/>
    </row>
    <row r="28" spans="1:33" x14ac:dyDescent="0.25">
      <c r="A28" s="25"/>
      <c r="B28" s="105"/>
      <c r="C28" s="106"/>
      <c r="D28" s="8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7"/>
    </row>
    <row r="29" spans="1:33" x14ac:dyDescent="0.25">
      <c r="A29" s="25"/>
      <c r="B29" s="105"/>
      <c r="C29" s="106"/>
      <c r="D29" s="8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7"/>
    </row>
    <row r="30" spans="1:33" x14ac:dyDescent="0.25">
      <c r="A30" s="25"/>
      <c r="B30" s="105"/>
      <c r="C30" s="110">
        <v>2.2000000000000002</v>
      </c>
      <c r="D30" s="86" t="s">
        <v>374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7"/>
    </row>
    <row r="31" spans="1:33" x14ac:dyDescent="0.25">
      <c r="A31" s="25"/>
      <c r="B31" s="105"/>
      <c r="C31" s="106"/>
      <c r="D31" s="86" t="s">
        <v>376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7"/>
    </row>
    <row r="32" spans="1:33" x14ac:dyDescent="0.25">
      <c r="A32" s="25"/>
      <c r="B32" s="105"/>
      <c r="C32" s="106"/>
      <c r="D32" s="86" t="s">
        <v>377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7"/>
    </row>
    <row r="33" spans="1:33" x14ac:dyDescent="0.25">
      <c r="A33" s="25"/>
      <c r="B33" s="105"/>
      <c r="C33" s="106"/>
      <c r="D33" s="86" t="s">
        <v>378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7"/>
    </row>
    <row r="34" spans="1:33" x14ac:dyDescent="0.25">
      <c r="A34" s="25"/>
      <c r="B34" s="105"/>
      <c r="C34" s="106"/>
      <c r="D34" s="86" t="s">
        <v>379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7"/>
    </row>
    <row r="35" spans="1:33" x14ac:dyDescent="0.25">
      <c r="A35" s="25"/>
      <c r="B35" s="105"/>
      <c r="C35" s="106"/>
      <c r="D35" s="86" t="s">
        <v>380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/>
    </row>
    <row r="36" spans="1:33" x14ac:dyDescent="0.25">
      <c r="A36" s="25"/>
      <c r="B36" s="105"/>
      <c r="C36" s="106"/>
      <c r="D36" s="86" t="s">
        <v>381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7"/>
    </row>
    <row r="37" spans="1:33" x14ac:dyDescent="0.25">
      <c r="A37" s="25"/>
      <c r="B37" s="105"/>
      <c r="C37" s="106"/>
      <c r="D37" s="86" t="s">
        <v>382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7"/>
    </row>
    <row r="38" spans="1:33" x14ac:dyDescent="0.25">
      <c r="A38" s="25"/>
      <c r="B38" s="105"/>
      <c r="C38" s="106"/>
      <c r="D38" s="86" t="s">
        <v>383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7"/>
    </row>
    <row r="39" spans="1:33" x14ac:dyDescent="0.25">
      <c r="A39" s="25"/>
      <c r="B39" s="105"/>
      <c r="C39" s="106"/>
      <c r="D39" s="86" t="s">
        <v>384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7"/>
    </row>
    <row r="40" spans="1:33" x14ac:dyDescent="0.25">
      <c r="A40" s="25"/>
      <c r="B40" s="105"/>
      <c r="C40" s="106"/>
      <c r="D40" s="86" t="s">
        <v>385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7"/>
    </row>
    <row r="41" spans="1:33" x14ac:dyDescent="0.25">
      <c r="A41" s="25"/>
      <c r="B41" s="105"/>
      <c r="C41" s="106"/>
      <c r="D41" s="86" t="s">
        <v>386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7"/>
    </row>
    <row r="42" spans="1:33" x14ac:dyDescent="0.25">
      <c r="A42" s="25"/>
      <c r="B42" s="105"/>
      <c r="C42" s="106"/>
      <c r="D42" s="8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7"/>
    </row>
    <row r="43" spans="1:33" x14ac:dyDescent="0.25">
      <c r="A43" s="25"/>
      <c r="B43" s="105"/>
      <c r="C43" s="110">
        <v>2.2999999999999998</v>
      </c>
      <c r="D43" s="86" t="s">
        <v>387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7"/>
    </row>
    <row r="44" spans="1:33" x14ac:dyDescent="0.25">
      <c r="A44" s="25"/>
      <c r="B44" s="105"/>
      <c r="C44" s="106"/>
      <c r="D44" s="86" t="s">
        <v>390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7"/>
    </row>
    <row r="45" spans="1:33" x14ac:dyDescent="0.25">
      <c r="A45" s="25"/>
      <c r="B45" s="105"/>
      <c r="C45" s="106"/>
      <c r="D45" s="86" t="s">
        <v>388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</row>
    <row r="46" spans="1:33" x14ac:dyDescent="0.25">
      <c r="A46" s="25"/>
      <c r="B46" s="105"/>
      <c r="C46" s="106"/>
      <c r="D46" s="8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7"/>
    </row>
    <row r="47" spans="1:33" x14ac:dyDescent="0.25">
      <c r="A47" s="25"/>
      <c r="B47" s="105"/>
      <c r="C47" s="106"/>
      <c r="D47" s="8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</row>
    <row r="48" spans="1:33" x14ac:dyDescent="0.25">
      <c r="A48" s="25"/>
      <c r="B48" s="105"/>
      <c r="C48" s="110">
        <v>3</v>
      </c>
      <c r="D48" s="86" t="s">
        <v>478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7"/>
    </row>
    <row r="49" spans="1:33" x14ac:dyDescent="0.25">
      <c r="A49" s="25"/>
      <c r="B49" s="105"/>
      <c r="C49" s="106"/>
      <c r="D49" s="86" t="s">
        <v>479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7"/>
    </row>
    <row r="50" spans="1:33" x14ac:dyDescent="0.25">
      <c r="A50" s="25"/>
      <c r="B50" s="105"/>
      <c r="C50" s="106"/>
      <c r="D50" s="86" t="s">
        <v>480</v>
      </c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7"/>
    </row>
    <row r="51" spans="1:33" x14ac:dyDescent="0.25">
      <c r="A51" s="25"/>
      <c r="B51" s="105"/>
      <c r="C51" s="106"/>
      <c r="D51" s="86" t="s">
        <v>481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7"/>
    </row>
    <row r="52" spans="1:33" x14ac:dyDescent="0.25">
      <c r="A52" s="25"/>
      <c r="B52" s="105"/>
      <c r="C52" s="106"/>
      <c r="D52" s="86" t="s">
        <v>482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7"/>
    </row>
    <row r="53" spans="1:33" x14ac:dyDescent="0.25">
      <c r="A53" s="25"/>
      <c r="B53" s="105"/>
      <c r="C53" s="106"/>
      <c r="D53" s="86" t="s">
        <v>483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7"/>
    </row>
    <row r="54" spans="1:33" x14ac:dyDescent="0.25">
      <c r="A54" s="25"/>
      <c r="B54" s="105"/>
      <c r="C54" s="106"/>
      <c r="D54" s="86" t="s">
        <v>484</v>
      </c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7"/>
    </row>
    <row r="55" spans="1:33" x14ac:dyDescent="0.25">
      <c r="A55" s="28"/>
      <c r="B55" s="107"/>
      <c r="C55" s="108"/>
      <c r="D55" s="10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30"/>
    </row>
  </sheetData>
  <mergeCells count="24">
    <mergeCell ref="I10:I12"/>
    <mergeCell ref="A2:AF2"/>
    <mergeCell ref="A5:AF5"/>
    <mergeCell ref="A6:AF6"/>
    <mergeCell ref="A4:AF4"/>
    <mergeCell ref="B10:D12"/>
    <mergeCell ref="AB11:AC11"/>
    <mergeCell ref="AD11:AE11"/>
    <mergeCell ref="AF11:AG11"/>
    <mergeCell ref="A10:A12"/>
    <mergeCell ref="E10:E12"/>
    <mergeCell ref="F10:F12"/>
    <mergeCell ref="G10:G12"/>
    <mergeCell ref="H10:H12"/>
    <mergeCell ref="J10:AG10"/>
    <mergeCell ref="J11:K11"/>
    <mergeCell ref="V11:W11"/>
    <mergeCell ref="X11:Y11"/>
    <mergeCell ref="Z11:AA11"/>
    <mergeCell ref="L11:M11"/>
    <mergeCell ref="N11:O11"/>
    <mergeCell ref="P11:Q11"/>
    <mergeCell ref="R11:S11"/>
    <mergeCell ref="T11:U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view="pageLayout" workbookViewId="0">
      <selection activeCell="H5" sqref="H5:AE5"/>
    </sheetView>
  </sheetViews>
  <sheetFormatPr defaultRowHeight="15" x14ac:dyDescent="0.25"/>
  <cols>
    <col min="1" max="1" width="7.5703125" style="3" customWidth="1"/>
    <col min="2" max="2" width="4" style="3" customWidth="1"/>
    <col min="3" max="3" width="3.42578125" style="3" customWidth="1"/>
    <col min="4" max="4" width="18.5703125" style="3" customWidth="1"/>
    <col min="5" max="5" width="5.42578125" style="3" customWidth="1"/>
    <col min="6" max="6" width="4.28515625" style="3" customWidth="1"/>
    <col min="7" max="7" width="10.140625" style="33" customWidth="1"/>
    <col min="8" max="8" width="3.85546875" style="254" customWidth="1"/>
    <col min="9" max="9" width="10.42578125" style="4" customWidth="1"/>
    <col min="10" max="10" width="4" style="254" customWidth="1"/>
    <col min="11" max="11" width="5" style="33" customWidth="1"/>
    <col min="12" max="12" width="4.140625" style="254" customWidth="1"/>
    <col min="13" max="13" width="5" style="33" customWidth="1"/>
    <col min="14" max="14" width="4.28515625" style="254" customWidth="1"/>
    <col min="15" max="15" width="10.5703125" style="33" customWidth="1"/>
    <col min="16" max="16" width="3.85546875" style="254" customWidth="1"/>
    <col min="17" max="17" width="4.7109375" style="33" customWidth="1"/>
    <col min="18" max="18" width="4.140625" style="33" customWidth="1"/>
    <col min="19" max="19" width="4.28515625" style="33" customWidth="1"/>
    <col min="20" max="20" width="4.28515625" style="254" customWidth="1"/>
    <col min="21" max="21" width="10.5703125" style="33" customWidth="1"/>
    <col min="22" max="22" width="4.28515625" style="254" customWidth="1"/>
    <col min="23" max="23" width="4.5703125" style="33" customWidth="1"/>
    <col min="24" max="24" width="4.42578125" style="254" customWidth="1"/>
    <col min="25" max="26" width="5" style="33" customWidth="1"/>
    <col min="27" max="27" width="11.28515625" style="33" customWidth="1"/>
    <col min="28" max="28" width="5.140625" style="33" customWidth="1"/>
    <col min="29" max="29" width="4.28515625" style="33" customWidth="1"/>
    <col min="30" max="30" width="3.85546875" style="254" customWidth="1"/>
    <col min="31" max="31" width="4.7109375" style="33" customWidth="1"/>
    <col min="32" max="32" width="33.85546875" customWidth="1"/>
    <col min="33" max="33" width="5.5703125" customWidth="1"/>
  </cols>
  <sheetData>
    <row r="1" spans="1:32" ht="19.5" x14ac:dyDescent="0.3">
      <c r="A1" s="535" t="s">
        <v>782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</row>
    <row r="2" spans="1:32" x14ac:dyDescent="0.25">
      <c r="A2" s="536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6"/>
    </row>
    <row r="3" spans="1:32" ht="18.75" x14ac:dyDescent="0.4">
      <c r="A3" s="537" t="s">
        <v>2</v>
      </c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537"/>
      <c r="AC3" s="537"/>
      <c r="AD3" s="537"/>
      <c r="AE3" s="537"/>
    </row>
    <row r="5" spans="1:32" s="255" customFormat="1" ht="18" customHeight="1" x14ac:dyDescent="0.25">
      <c r="A5" s="538" t="s">
        <v>3</v>
      </c>
      <c r="B5" s="541" t="s">
        <v>4</v>
      </c>
      <c r="C5" s="542"/>
      <c r="D5" s="542"/>
      <c r="E5" s="547" t="s">
        <v>5</v>
      </c>
      <c r="F5" s="541" t="s">
        <v>106</v>
      </c>
      <c r="G5" s="550" t="s">
        <v>6</v>
      </c>
      <c r="H5" s="553" t="s">
        <v>21</v>
      </c>
      <c r="I5" s="554"/>
      <c r="J5" s="554"/>
      <c r="K5" s="554"/>
      <c r="L5" s="554"/>
      <c r="M5" s="554"/>
      <c r="N5" s="554"/>
      <c r="O5" s="554"/>
      <c r="P5" s="554"/>
      <c r="Q5" s="554"/>
      <c r="R5" s="554"/>
      <c r="S5" s="554"/>
      <c r="T5" s="554"/>
      <c r="U5" s="554"/>
      <c r="V5" s="554"/>
      <c r="W5" s="554"/>
      <c r="X5" s="554"/>
      <c r="Y5" s="554"/>
      <c r="Z5" s="554"/>
      <c r="AA5" s="554"/>
      <c r="AB5" s="554"/>
      <c r="AC5" s="554"/>
      <c r="AD5" s="554"/>
      <c r="AE5" s="555"/>
    </row>
    <row r="6" spans="1:32" s="255" customFormat="1" ht="18" customHeight="1" x14ac:dyDescent="0.25">
      <c r="A6" s="539"/>
      <c r="B6" s="543"/>
      <c r="C6" s="544"/>
      <c r="D6" s="544"/>
      <c r="E6" s="548"/>
      <c r="F6" s="543"/>
      <c r="G6" s="551"/>
      <c r="H6" s="556" t="s">
        <v>9</v>
      </c>
      <c r="I6" s="557"/>
      <c r="J6" s="558" t="s">
        <v>10</v>
      </c>
      <c r="K6" s="559"/>
      <c r="L6" s="560" t="s">
        <v>11</v>
      </c>
      <c r="M6" s="561"/>
      <c r="N6" s="560" t="s">
        <v>12</v>
      </c>
      <c r="O6" s="559"/>
      <c r="P6" s="560" t="s">
        <v>13</v>
      </c>
      <c r="Q6" s="557"/>
      <c r="R6" s="558" t="s">
        <v>14</v>
      </c>
      <c r="S6" s="557"/>
      <c r="T6" s="556" t="s">
        <v>15</v>
      </c>
      <c r="U6" s="557"/>
      <c r="V6" s="558" t="s">
        <v>16</v>
      </c>
      <c r="W6" s="559"/>
      <c r="X6" s="560" t="s">
        <v>17</v>
      </c>
      <c r="Y6" s="561"/>
      <c r="Z6" s="560" t="s">
        <v>18</v>
      </c>
      <c r="AA6" s="557"/>
      <c r="AB6" s="558" t="s">
        <v>19</v>
      </c>
      <c r="AC6" s="559"/>
      <c r="AD6" s="560" t="s">
        <v>20</v>
      </c>
      <c r="AE6" s="561"/>
    </row>
    <row r="7" spans="1:32" s="395" customFormat="1" ht="18" customHeight="1" thickBot="1" x14ac:dyDescent="0.3">
      <c r="A7" s="540"/>
      <c r="B7" s="545"/>
      <c r="C7" s="546"/>
      <c r="D7" s="546"/>
      <c r="E7" s="549"/>
      <c r="F7" s="545"/>
      <c r="G7" s="552"/>
      <c r="H7" s="387" t="s">
        <v>7</v>
      </c>
      <c r="I7" s="388" t="s">
        <v>8</v>
      </c>
      <c r="J7" s="389" t="s">
        <v>7</v>
      </c>
      <c r="K7" s="390" t="s">
        <v>8</v>
      </c>
      <c r="L7" s="389" t="s">
        <v>7</v>
      </c>
      <c r="M7" s="391" t="s">
        <v>8</v>
      </c>
      <c r="N7" s="389" t="s">
        <v>7</v>
      </c>
      <c r="O7" s="390" t="s">
        <v>8</v>
      </c>
      <c r="P7" s="389" t="s">
        <v>7</v>
      </c>
      <c r="Q7" s="388" t="s">
        <v>8</v>
      </c>
      <c r="R7" s="392" t="s">
        <v>7</v>
      </c>
      <c r="S7" s="388" t="s">
        <v>8</v>
      </c>
      <c r="T7" s="387" t="s">
        <v>7</v>
      </c>
      <c r="U7" s="388" t="s">
        <v>8</v>
      </c>
      <c r="V7" s="393" t="s">
        <v>7</v>
      </c>
      <c r="W7" s="390" t="s">
        <v>8</v>
      </c>
      <c r="X7" s="389" t="s">
        <v>7</v>
      </c>
      <c r="Y7" s="391" t="s">
        <v>8</v>
      </c>
      <c r="Z7" s="394" t="s">
        <v>7</v>
      </c>
      <c r="AA7" s="388" t="s">
        <v>8</v>
      </c>
      <c r="AB7" s="392" t="s">
        <v>7</v>
      </c>
      <c r="AC7" s="390" t="s">
        <v>8</v>
      </c>
      <c r="AD7" s="389" t="s">
        <v>7</v>
      </c>
      <c r="AE7" s="391" t="s">
        <v>8</v>
      </c>
    </row>
    <row r="8" spans="1:32" s="48" customFormat="1" ht="14.25" thickTop="1" x14ac:dyDescent="0.25">
      <c r="A8" s="315"/>
      <c r="B8" s="316"/>
      <c r="C8" s="465"/>
      <c r="D8" s="465"/>
      <c r="E8" s="8"/>
      <c r="F8" s="8"/>
      <c r="G8" s="326"/>
      <c r="H8" s="329"/>
      <c r="I8" s="319"/>
      <c r="J8" s="318"/>
      <c r="K8" s="317"/>
      <c r="L8" s="318"/>
      <c r="M8" s="132"/>
      <c r="N8" s="332"/>
      <c r="O8" s="317"/>
      <c r="P8" s="318"/>
      <c r="Q8" s="317"/>
      <c r="R8" s="317"/>
      <c r="S8" s="326"/>
      <c r="T8" s="329"/>
      <c r="U8" s="317"/>
      <c r="V8" s="318"/>
      <c r="W8" s="317"/>
      <c r="X8" s="318"/>
      <c r="Y8" s="132"/>
      <c r="Z8" s="335"/>
      <c r="AA8" s="317"/>
      <c r="AB8" s="317"/>
      <c r="AC8" s="317"/>
      <c r="AD8" s="318"/>
      <c r="AE8" s="132"/>
    </row>
    <row r="9" spans="1:32" s="134" customFormat="1" ht="15" customHeight="1" x14ac:dyDescent="0.25">
      <c r="A9" s="464" t="s">
        <v>739</v>
      </c>
      <c r="B9" s="396">
        <v>1</v>
      </c>
      <c r="C9" s="567" t="s">
        <v>741</v>
      </c>
      <c r="D9" s="568"/>
      <c r="E9" s="151">
        <v>1</v>
      </c>
      <c r="F9" s="151" t="s">
        <v>434</v>
      </c>
      <c r="G9" s="327">
        <f>+I9</f>
        <v>2545000</v>
      </c>
      <c r="H9" s="330">
        <v>1</v>
      </c>
      <c r="I9" s="322">
        <f>+SOCIAL!I25</f>
        <v>2545000</v>
      </c>
      <c r="J9" s="321"/>
      <c r="K9" s="320"/>
      <c r="L9" s="321"/>
      <c r="M9" s="152"/>
      <c r="N9" s="333"/>
      <c r="O9" s="322"/>
      <c r="P9" s="321"/>
      <c r="Q9" s="320"/>
      <c r="R9" s="320"/>
      <c r="S9" s="327"/>
      <c r="T9" s="330"/>
      <c r="U9" s="322"/>
      <c r="V9" s="321"/>
      <c r="W9" s="320"/>
      <c r="X9" s="321"/>
      <c r="Y9" s="152"/>
      <c r="Z9" s="336"/>
      <c r="AA9" s="322"/>
      <c r="AB9" s="320"/>
      <c r="AC9" s="320"/>
      <c r="AD9" s="321"/>
      <c r="AE9" s="152"/>
      <c r="AF9" s="189">
        <f>+I9+K9+M9+O9+Q9+S9+U9+W9+Y9+AA9+AC9+AE9</f>
        <v>2545000</v>
      </c>
    </row>
    <row r="10" spans="1:32" s="134" customFormat="1" ht="28.5" customHeight="1" x14ac:dyDescent="0.25">
      <c r="A10" s="459" t="s">
        <v>740</v>
      </c>
      <c r="B10" s="396">
        <v>2</v>
      </c>
      <c r="C10" s="567" t="s">
        <v>754</v>
      </c>
      <c r="D10" s="568"/>
      <c r="E10" s="151">
        <v>1</v>
      </c>
      <c r="F10" s="151" t="s">
        <v>434</v>
      </c>
      <c r="G10" s="327">
        <f>+ECON!G29</f>
        <v>23575865.199999999</v>
      </c>
      <c r="H10" s="330">
        <v>1</v>
      </c>
      <c r="I10" s="322">
        <f>+ECON!I29</f>
        <v>1150000</v>
      </c>
      <c r="J10" s="321"/>
      <c r="K10" s="320"/>
      <c r="L10" s="321"/>
      <c r="M10" s="152"/>
      <c r="N10" s="333">
        <v>1</v>
      </c>
      <c r="O10" s="322">
        <f>+ECON!O29</f>
        <v>3151000</v>
      </c>
      <c r="P10" s="321"/>
      <c r="Q10" s="320"/>
      <c r="R10" s="320"/>
      <c r="S10" s="327"/>
      <c r="T10" s="330">
        <v>1</v>
      </c>
      <c r="U10" s="322">
        <f>+ECON!U29</f>
        <v>1900000</v>
      </c>
      <c r="V10" s="321"/>
      <c r="W10" s="320"/>
      <c r="X10" s="321"/>
      <c r="Y10" s="152"/>
      <c r="Z10" s="336">
        <v>1</v>
      </c>
      <c r="AA10" s="322">
        <f>+ECON!AA29</f>
        <v>17374865.199999999</v>
      </c>
      <c r="AB10" s="320"/>
      <c r="AC10" s="320"/>
      <c r="AD10" s="321"/>
      <c r="AE10" s="152"/>
      <c r="AF10" s="189">
        <f t="shared" ref="AF10:AF11" si="0">+I10+K10+M10+O10+Q10+S10+U10+W10+Y10+AA10+AC10+AE10</f>
        <v>23575865.199999999</v>
      </c>
    </row>
    <row r="11" spans="1:32" s="134" customFormat="1" ht="27.75" customHeight="1" x14ac:dyDescent="0.25">
      <c r="A11" s="459">
        <v>9127</v>
      </c>
      <c r="B11" s="396">
        <v>3</v>
      </c>
      <c r="C11" s="569" t="s">
        <v>742</v>
      </c>
      <c r="D11" s="569"/>
      <c r="E11" s="151">
        <v>1</v>
      </c>
      <c r="F11" s="151" t="s">
        <v>434</v>
      </c>
      <c r="G11" s="328">
        <v>15000000</v>
      </c>
      <c r="H11" s="331">
        <v>1</v>
      </c>
      <c r="I11" s="325">
        <f>+ENVI!I15</f>
        <v>14000000</v>
      </c>
      <c r="J11" s="324"/>
      <c r="K11" s="323"/>
      <c r="L11" s="324"/>
      <c r="M11" s="133"/>
      <c r="N11" s="334">
        <v>1</v>
      </c>
      <c r="O11" s="323">
        <v>1000000</v>
      </c>
      <c r="P11" s="324"/>
      <c r="Q11" s="323"/>
      <c r="R11" s="323"/>
      <c r="S11" s="328"/>
      <c r="T11" s="331"/>
      <c r="U11" s="323"/>
      <c r="V11" s="324"/>
      <c r="W11" s="323"/>
      <c r="X11" s="324"/>
      <c r="Y11" s="133"/>
      <c r="Z11" s="337"/>
      <c r="AA11" s="323"/>
      <c r="AB11" s="323"/>
      <c r="AC11" s="323"/>
      <c r="AD11" s="324"/>
      <c r="AE11" s="133"/>
      <c r="AF11" s="189">
        <f t="shared" si="0"/>
        <v>15000000</v>
      </c>
    </row>
    <row r="12" spans="1:32" s="48" customFormat="1" ht="15" customHeight="1" x14ac:dyDescent="0.25">
      <c r="A12" s="570" t="s">
        <v>686</v>
      </c>
      <c r="B12" s="571"/>
      <c r="C12" s="571"/>
      <c r="D12" s="572"/>
      <c r="E12" s="576">
        <f>SUM(G9:G11)</f>
        <v>41120865.200000003</v>
      </c>
      <c r="F12" s="577"/>
      <c r="G12" s="578"/>
      <c r="H12" s="312"/>
      <c r="I12" s="310">
        <f>SUM(I9:I11)</f>
        <v>17695000</v>
      </c>
      <c r="J12" s="311"/>
      <c r="K12" s="310">
        <f>SUM(K9:K11)</f>
        <v>0</v>
      </c>
      <c r="L12" s="311"/>
      <c r="M12" s="310">
        <f>SUM(M9:M11)</f>
        <v>0</v>
      </c>
      <c r="N12" s="463"/>
      <c r="O12" s="310">
        <f>SUM(O9:O11)</f>
        <v>4151000</v>
      </c>
      <c r="P12" s="311"/>
      <c r="Q12" s="310">
        <f>SUM(Q9:Q11)</f>
        <v>0</v>
      </c>
      <c r="R12" s="311"/>
      <c r="S12" s="310">
        <f>SUM(S9:S11)</f>
        <v>0</v>
      </c>
      <c r="T12" s="312"/>
      <c r="U12" s="310">
        <f>SUM(U9:U11)</f>
        <v>1900000</v>
      </c>
      <c r="V12" s="311"/>
      <c r="W12" s="310">
        <f>SUM(W9:W11)</f>
        <v>0</v>
      </c>
      <c r="X12" s="309"/>
      <c r="Y12" s="310">
        <f>SUM(Y9:Y11)</f>
        <v>0</v>
      </c>
      <c r="Z12" s="313"/>
      <c r="AA12" s="310">
        <f>SUM(AA9:AA11)</f>
        <v>17374865.199999999</v>
      </c>
      <c r="AB12" s="314"/>
      <c r="AC12" s="310">
        <f>SUM(AC9:AC11)</f>
        <v>0</v>
      </c>
      <c r="AD12" s="309"/>
      <c r="AE12" s="310">
        <f>SUM(AE9:AE11)</f>
        <v>0</v>
      </c>
      <c r="AF12" s="189">
        <f>+I12+K12+M12+O12+Q12+S12+U12+W12+Y12+AA12+AC12+AE12</f>
        <v>41120865.200000003</v>
      </c>
    </row>
    <row r="13" spans="1:32" s="48" customFormat="1" ht="13.5" x14ac:dyDescent="0.25">
      <c r="A13" s="573"/>
      <c r="B13" s="574"/>
      <c r="C13" s="574"/>
      <c r="D13" s="575"/>
      <c r="E13" s="579"/>
      <c r="F13" s="580"/>
      <c r="G13" s="581"/>
      <c r="H13" s="582">
        <f>+I12+K12+M12</f>
        <v>17695000</v>
      </c>
      <c r="I13" s="566"/>
      <c r="J13" s="566"/>
      <c r="K13" s="566"/>
      <c r="L13" s="566"/>
      <c r="M13" s="583"/>
      <c r="N13" s="566">
        <f>+O12+Q12+S12</f>
        <v>4151000</v>
      </c>
      <c r="O13" s="566"/>
      <c r="P13" s="566"/>
      <c r="Q13" s="566"/>
      <c r="R13" s="566"/>
      <c r="S13" s="566"/>
      <c r="T13" s="582">
        <f>+U12+W12+Y12</f>
        <v>1900000</v>
      </c>
      <c r="U13" s="566"/>
      <c r="V13" s="566"/>
      <c r="W13" s="566"/>
      <c r="X13" s="566"/>
      <c r="Y13" s="583"/>
      <c r="Z13" s="566">
        <f>+AA12+AC12+AE12</f>
        <v>17374865.199999999</v>
      </c>
      <c r="AA13" s="566"/>
      <c r="AB13" s="566"/>
      <c r="AC13" s="566"/>
      <c r="AD13" s="566"/>
      <c r="AE13" s="583"/>
      <c r="AF13" s="189"/>
    </row>
    <row r="14" spans="1:32" s="48" customFormat="1" ht="15" customHeight="1" x14ac:dyDescent="0.25">
      <c r="A14" s="257"/>
      <c r="B14" s="257"/>
      <c r="C14" s="257"/>
      <c r="D14" s="257"/>
      <c r="E14" s="257"/>
      <c r="F14" s="562"/>
      <c r="G14" s="562"/>
      <c r="H14" s="259"/>
      <c r="I14" s="260"/>
      <c r="J14" s="259"/>
      <c r="K14" s="258"/>
      <c r="L14" s="259"/>
      <c r="M14" s="258"/>
      <c r="N14" s="259"/>
      <c r="O14" s="258"/>
      <c r="P14" s="259"/>
      <c r="Q14" s="258"/>
      <c r="R14" s="258"/>
      <c r="S14" s="258"/>
      <c r="T14" s="259"/>
      <c r="U14" s="258"/>
      <c r="V14" s="259"/>
      <c r="W14" s="258"/>
      <c r="X14" s="259"/>
      <c r="Y14" s="60"/>
      <c r="Z14" s="60"/>
      <c r="AA14" s="60"/>
      <c r="AB14" s="60"/>
      <c r="AC14" s="60"/>
      <c r="AD14" s="162"/>
      <c r="AE14" s="60"/>
      <c r="AF14" s="61" t="e">
        <f>+#REF!+6175000</f>
        <v>#REF!</v>
      </c>
    </row>
    <row r="15" spans="1:32" s="48" customFormat="1" ht="15" customHeight="1" x14ac:dyDescent="0.25">
      <c r="A15" s="257" t="s">
        <v>775</v>
      </c>
      <c r="B15" s="257"/>
      <c r="C15" s="257"/>
      <c r="D15" s="257"/>
      <c r="E15" s="257"/>
      <c r="F15" s="257"/>
      <c r="G15" s="258"/>
      <c r="H15" s="563"/>
      <c r="I15" s="563"/>
      <c r="J15" s="563"/>
      <c r="K15" s="563"/>
      <c r="L15" s="259"/>
      <c r="M15" s="258"/>
      <c r="N15" s="259"/>
      <c r="O15" s="258"/>
      <c r="P15" s="259"/>
      <c r="Q15" s="258"/>
      <c r="R15" s="258"/>
      <c r="S15" s="258"/>
      <c r="T15" s="259"/>
      <c r="U15" s="258"/>
      <c r="V15" s="259"/>
      <c r="W15" s="258"/>
      <c r="X15" s="259"/>
      <c r="Y15" s="60"/>
      <c r="Z15" s="60"/>
      <c r="AA15" s="60"/>
      <c r="AB15" s="60"/>
      <c r="AC15" s="60"/>
      <c r="AD15" s="162"/>
      <c r="AE15" s="60"/>
    </row>
    <row r="16" spans="1:32" s="48" customFormat="1" ht="13.5" x14ac:dyDescent="0.25">
      <c r="A16" s="257"/>
      <c r="B16" s="257"/>
      <c r="C16" s="257"/>
      <c r="D16" s="257"/>
      <c r="E16" s="257"/>
      <c r="F16" s="257"/>
      <c r="G16" s="258"/>
      <c r="H16" s="564"/>
      <c r="I16" s="564"/>
      <c r="J16" s="564"/>
      <c r="K16" s="564"/>
      <c r="L16" s="259"/>
      <c r="M16" s="258"/>
      <c r="N16" s="259"/>
      <c r="O16" s="258"/>
      <c r="P16" s="259"/>
      <c r="Q16" s="258"/>
      <c r="R16" s="258"/>
      <c r="S16" s="258"/>
      <c r="T16" s="259"/>
      <c r="U16" s="258"/>
      <c r="V16" s="259"/>
      <c r="W16" s="258"/>
      <c r="X16" s="259"/>
      <c r="Y16" s="60"/>
      <c r="Z16" s="60"/>
      <c r="AA16" s="60"/>
      <c r="AB16" s="565"/>
      <c r="AC16" s="565"/>
      <c r="AD16" s="162"/>
      <c r="AE16" s="60"/>
    </row>
    <row r="17" spans="1:31" s="48" customFormat="1" ht="13.5" x14ac:dyDescent="0.25">
      <c r="A17" s="257"/>
      <c r="B17" s="257"/>
      <c r="C17" s="257"/>
      <c r="D17" s="257"/>
      <c r="E17" s="257"/>
      <c r="F17" s="257"/>
      <c r="G17" s="258"/>
      <c r="H17" s="455"/>
      <c r="I17" s="455"/>
      <c r="J17" s="455"/>
      <c r="K17" s="455"/>
      <c r="L17" s="259"/>
      <c r="M17" s="258"/>
      <c r="N17" s="259"/>
      <c r="O17" s="258"/>
      <c r="P17" s="259"/>
      <c r="Q17" s="258"/>
      <c r="R17" s="258"/>
      <c r="S17" s="258"/>
      <c r="T17" s="259"/>
      <c r="U17" s="258"/>
      <c r="V17" s="259"/>
      <c r="W17" s="258"/>
      <c r="X17" s="259"/>
      <c r="Y17" s="60"/>
      <c r="Z17" s="60"/>
      <c r="AA17" s="60"/>
      <c r="AB17" s="462"/>
      <c r="AC17" s="462"/>
      <c r="AD17" s="162"/>
      <c r="AE17" s="60"/>
    </row>
    <row r="18" spans="1:31" s="48" customFormat="1" ht="13.5" x14ac:dyDescent="0.25">
      <c r="A18" s="257"/>
      <c r="B18" s="257"/>
      <c r="C18" s="257"/>
      <c r="D18" s="257"/>
      <c r="E18" s="257"/>
      <c r="F18" s="257"/>
      <c r="G18" s="258"/>
      <c r="H18" s="455"/>
      <c r="I18" s="455"/>
      <c r="J18" s="455"/>
      <c r="K18" s="455"/>
      <c r="L18" s="259"/>
      <c r="M18" s="258"/>
      <c r="N18" s="259"/>
      <c r="O18" s="258"/>
      <c r="P18" s="259"/>
      <c r="Q18" s="258"/>
      <c r="R18" s="258"/>
      <c r="S18" s="258"/>
      <c r="T18" s="259"/>
      <c r="U18" s="258"/>
      <c r="V18" s="259"/>
      <c r="W18" s="258"/>
      <c r="X18" s="259"/>
      <c r="Y18" s="60"/>
      <c r="Z18" s="60"/>
      <c r="AA18" s="60"/>
      <c r="AB18" s="462"/>
      <c r="AC18" s="462"/>
      <c r="AD18" s="162"/>
      <c r="AE18" s="60"/>
    </row>
    <row r="19" spans="1:31" s="48" customFormat="1" ht="13.5" x14ac:dyDescent="0.25">
      <c r="A19" s="257"/>
      <c r="B19" s="257"/>
      <c r="C19" s="257"/>
      <c r="D19" s="261" t="s">
        <v>776</v>
      </c>
      <c r="E19" s="257"/>
      <c r="F19" s="257"/>
      <c r="G19" s="258"/>
      <c r="H19" s="564"/>
      <c r="I19" s="564"/>
      <c r="J19" s="564"/>
      <c r="K19" s="564"/>
      <c r="L19" s="259"/>
      <c r="M19" s="258"/>
      <c r="N19" s="259"/>
      <c r="O19" s="258"/>
      <c r="P19" s="259"/>
      <c r="Q19" s="258"/>
      <c r="R19" s="258"/>
      <c r="S19" s="258"/>
      <c r="T19" s="259"/>
      <c r="U19" s="258"/>
      <c r="V19" s="259"/>
      <c r="W19" s="258"/>
      <c r="X19" s="259"/>
      <c r="Y19" s="60"/>
      <c r="Z19" s="60"/>
      <c r="AA19" s="60"/>
      <c r="AB19" s="60"/>
      <c r="AC19" s="60"/>
      <c r="AD19" s="162"/>
      <c r="AE19" s="60"/>
    </row>
    <row r="20" spans="1:31" s="48" customFormat="1" ht="16.5" customHeight="1" x14ac:dyDescent="0.35">
      <c r="A20" s="257"/>
      <c r="B20" s="257"/>
      <c r="C20" s="257"/>
      <c r="D20" s="456" t="s">
        <v>777</v>
      </c>
      <c r="E20" s="257"/>
      <c r="F20" s="257"/>
      <c r="G20" s="258"/>
      <c r="H20" s="259"/>
      <c r="I20" s="260"/>
      <c r="J20" s="259"/>
      <c r="K20" s="258"/>
      <c r="L20" s="259"/>
      <c r="M20" s="258"/>
      <c r="N20" s="259"/>
      <c r="O20" s="258"/>
      <c r="P20" s="259"/>
      <c r="Q20" s="258"/>
      <c r="R20" s="258"/>
      <c r="S20" s="258"/>
      <c r="T20" s="584"/>
      <c r="U20" s="584"/>
      <c r="V20" s="584"/>
      <c r="W20" s="584"/>
      <c r="X20" s="584"/>
      <c r="Y20" s="584"/>
      <c r="Z20" s="60"/>
      <c r="AA20" s="60"/>
      <c r="AB20" s="60"/>
      <c r="AC20" s="60"/>
      <c r="AD20" s="162"/>
      <c r="AE20" s="60"/>
    </row>
    <row r="21" spans="1:31" s="48" customFormat="1" ht="13.5" x14ac:dyDescent="0.25">
      <c r="A21" s="257"/>
      <c r="B21" s="257"/>
      <c r="C21" s="257"/>
      <c r="D21" s="257"/>
      <c r="E21" s="257"/>
      <c r="F21" s="257"/>
      <c r="G21" s="258"/>
      <c r="H21" s="259"/>
      <c r="I21" s="260"/>
      <c r="J21" s="259"/>
      <c r="K21" s="258"/>
      <c r="L21" s="259"/>
      <c r="M21" s="258"/>
      <c r="N21" s="259"/>
      <c r="O21" s="258"/>
      <c r="P21" s="259"/>
      <c r="Q21" s="258"/>
      <c r="R21" s="258"/>
      <c r="S21" s="258"/>
      <c r="T21" s="259"/>
      <c r="U21" s="563"/>
      <c r="V21" s="563"/>
      <c r="W21" s="563"/>
      <c r="X21" s="563"/>
      <c r="Y21" s="60"/>
      <c r="Z21" s="60"/>
      <c r="AA21" s="60"/>
      <c r="AB21" s="60"/>
      <c r="AC21" s="60"/>
      <c r="AD21" s="162"/>
      <c r="AE21" s="60"/>
    </row>
    <row r="22" spans="1:31" s="48" customFormat="1" ht="13.5" x14ac:dyDescent="0.25">
      <c r="G22" s="60"/>
      <c r="H22" s="162"/>
      <c r="I22" s="50"/>
      <c r="J22" s="162"/>
      <c r="K22" s="60"/>
      <c r="L22" s="162"/>
      <c r="M22" s="60"/>
      <c r="N22" s="162"/>
      <c r="O22" s="60"/>
      <c r="P22" s="162"/>
      <c r="Q22" s="60"/>
      <c r="R22" s="60"/>
      <c r="S22" s="60"/>
      <c r="T22" s="162"/>
      <c r="U22" s="60"/>
      <c r="V22" s="162"/>
      <c r="W22" s="60"/>
      <c r="X22" s="162"/>
      <c r="Y22" s="60"/>
      <c r="Z22" s="60"/>
      <c r="AA22" s="60"/>
      <c r="AB22" s="60"/>
      <c r="AC22" s="60"/>
      <c r="AD22" s="162"/>
      <c r="AE22" s="60"/>
    </row>
    <row r="23" spans="1:31" s="48" customFormat="1" ht="13.5" x14ac:dyDescent="0.25">
      <c r="G23" s="60"/>
      <c r="H23" s="162"/>
      <c r="I23" s="50"/>
      <c r="J23" s="162"/>
      <c r="K23" s="60"/>
      <c r="L23" s="162"/>
      <c r="M23" s="60"/>
      <c r="N23" s="162"/>
      <c r="O23" s="60"/>
      <c r="P23" s="162"/>
      <c r="Q23" s="60"/>
      <c r="R23" s="60"/>
      <c r="S23" s="60"/>
      <c r="T23" s="162"/>
      <c r="U23" s="60"/>
      <c r="V23" s="162"/>
      <c r="W23" s="60"/>
      <c r="X23" s="162"/>
      <c r="Y23" s="60"/>
      <c r="Z23" s="60"/>
      <c r="AA23" s="60"/>
      <c r="AB23" s="60"/>
      <c r="AC23" s="60"/>
      <c r="AD23" s="162"/>
      <c r="AE23" s="60"/>
    </row>
    <row r="24" spans="1:31" s="48" customFormat="1" ht="13.5" x14ac:dyDescent="0.25">
      <c r="G24" s="60"/>
      <c r="H24" s="162"/>
      <c r="I24" s="50"/>
      <c r="J24" s="162"/>
      <c r="K24" s="60"/>
      <c r="L24" s="162"/>
      <c r="M24" s="60"/>
      <c r="N24" s="162"/>
      <c r="O24" s="60"/>
      <c r="P24" s="162"/>
      <c r="Q24" s="60"/>
      <c r="R24" s="60"/>
      <c r="S24" s="60"/>
      <c r="T24" s="162"/>
      <c r="U24" s="60"/>
      <c r="V24" s="162"/>
      <c r="W24" s="60"/>
      <c r="X24" s="162"/>
      <c r="Y24" s="60"/>
      <c r="Z24" s="60"/>
      <c r="AA24" s="60"/>
      <c r="AB24" s="60"/>
      <c r="AC24" s="60"/>
      <c r="AD24" s="162"/>
      <c r="AE24" s="60"/>
    </row>
    <row r="25" spans="1:31" s="48" customFormat="1" ht="13.5" x14ac:dyDescent="0.25">
      <c r="G25" s="60"/>
      <c r="H25" s="162"/>
      <c r="I25" s="50"/>
      <c r="J25" s="162"/>
      <c r="K25" s="60"/>
      <c r="L25" s="162"/>
      <c r="M25" s="60"/>
      <c r="N25" s="162"/>
      <c r="O25" s="60"/>
      <c r="P25" s="162"/>
      <c r="Q25" s="60"/>
      <c r="R25" s="60"/>
      <c r="S25" s="60"/>
      <c r="T25" s="162"/>
      <c r="U25" s="60"/>
      <c r="V25" s="162"/>
      <c r="W25" s="60"/>
      <c r="X25" s="162"/>
      <c r="Y25" s="60"/>
      <c r="Z25" s="60"/>
      <c r="AA25" s="60"/>
      <c r="AB25" s="60"/>
      <c r="AC25" s="60"/>
      <c r="AD25" s="162"/>
      <c r="AE25" s="60"/>
    </row>
    <row r="26" spans="1:31" s="48" customFormat="1" ht="13.5" x14ac:dyDescent="0.25">
      <c r="G26" s="60"/>
      <c r="H26" s="162"/>
      <c r="I26" s="50"/>
      <c r="J26" s="162"/>
      <c r="K26" s="60"/>
      <c r="L26" s="162"/>
      <c r="M26" s="60"/>
      <c r="N26" s="162"/>
      <c r="O26" s="60"/>
      <c r="P26" s="162"/>
      <c r="Q26" s="60"/>
      <c r="R26" s="60"/>
      <c r="S26" s="60"/>
      <c r="T26" s="162"/>
      <c r="U26" s="60"/>
      <c r="V26" s="162"/>
      <c r="W26" s="60"/>
      <c r="X26" s="162"/>
      <c r="Y26" s="60"/>
      <c r="Z26" s="60"/>
      <c r="AA26" s="60"/>
      <c r="AB26" s="60"/>
      <c r="AC26" s="60"/>
      <c r="AD26" s="162"/>
      <c r="AE26" s="60"/>
    </row>
    <row r="27" spans="1:31" s="48" customFormat="1" ht="13.5" x14ac:dyDescent="0.25">
      <c r="G27" s="60"/>
      <c r="H27" s="162"/>
      <c r="I27" s="50"/>
      <c r="J27" s="162"/>
      <c r="K27" s="60"/>
      <c r="L27" s="162"/>
      <c r="M27" s="60"/>
      <c r="N27" s="162"/>
      <c r="O27" s="60"/>
      <c r="P27" s="162"/>
      <c r="Q27" s="60"/>
      <c r="R27" s="60"/>
      <c r="S27" s="60"/>
      <c r="T27" s="162"/>
      <c r="U27" s="60"/>
      <c r="V27" s="162"/>
      <c r="W27" s="60"/>
      <c r="X27" s="162"/>
      <c r="Y27" s="60"/>
      <c r="Z27" s="60"/>
      <c r="AA27" s="60"/>
      <c r="AB27" s="60"/>
      <c r="AC27" s="60"/>
      <c r="AD27" s="162"/>
      <c r="AE27" s="60"/>
    </row>
    <row r="28" spans="1:31" s="48" customFormat="1" ht="13.5" x14ac:dyDescent="0.25">
      <c r="G28" s="60"/>
      <c r="H28" s="162"/>
      <c r="I28" s="50"/>
      <c r="J28" s="162"/>
      <c r="K28" s="60"/>
      <c r="L28" s="162"/>
      <c r="M28" s="60"/>
      <c r="N28" s="162"/>
      <c r="O28" s="60"/>
      <c r="P28" s="162"/>
      <c r="Q28" s="60"/>
      <c r="R28" s="60"/>
      <c r="S28" s="60"/>
      <c r="T28" s="162"/>
      <c r="U28" s="60"/>
      <c r="V28" s="162"/>
      <c r="W28" s="60"/>
      <c r="X28" s="162"/>
      <c r="Y28" s="60"/>
      <c r="Z28" s="60"/>
      <c r="AA28" s="60"/>
      <c r="AB28" s="60"/>
      <c r="AC28" s="60"/>
      <c r="AD28" s="162"/>
      <c r="AE28" s="60"/>
    </row>
    <row r="29" spans="1:31" s="48" customFormat="1" ht="13.5" x14ac:dyDescent="0.25">
      <c r="G29" s="60"/>
      <c r="H29" s="162"/>
      <c r="I29" s="50"/>
      <c r="J29" s="162"/>
      <c r="K29" s="60"/>
      <c r="L29" s="162"/>
      <c r="M29" s="60"/>
      <c r="N29" s="162"/>
      <c r="O29" s="60"/>
      <c r="P29" s="162"/>
      <c r="Q29" s="60"/>
      <c r="R29" s="60"/>
      <c r="S29" s="60"/>
      <c r="T29" s="162"/>
      <c r="U29" s="60"/>
      <c r="V29" s="162"/>
      <c r="W29" s="60"/>
      <c r="X29" s="162"/>
      <c r="Y29" s="60"/>
      <c r="Z29" s="60"/>
      <c r="AA29" s="60"/>
      <c r="AB29" s="60"/>
      <c r="AC29" s="60"/>
      <c r="AD29" s="162"/>
      <c r="AE29" s="60"/>
    </row>
    <row r="30" spans="1:31" s="48" customFormat="1" ht="13.5" x14ac:dyDescent="0.25">
      <c r="G30" s="60"/>
      <c r="H30" s="162"/>
      <c r="I30" s="50"/>
      <c r="J30" s="162"/>
      <c r="K30" s="60"/>
      <c r="L30" s="162"/>
      <c r="M30" s="60"/>
      <c r="N30" s="162"/>
      <c r="O30" s="60"/>
      <c r="P30" s="162"/>
      <c r="Q30" s="60"/>
      <c r="R30" s="60"/>
      <c r="S30" s="60"/>
      <c r="T30" s="162"/>
      <c r="U30" s="60"/>
      <c r="V30" s="162"/>
      <c r="W30" s="60"/>
      <c r="X30" s="162"/>
      <c r="Y30" s="60"/>
      <c r="Z30" s="60"/>
      <c r="AA30" s="60"/>
      <c r="AB30" s="60"/>
      <c r="AC30" s="60"/>
      <c r="AD30" s="162"/>
      <c r="AE30" s="60"/>
    </row>
    <row r="31" spans="1:31" s="48" customFormat="1" ht="13.5" x14ac:dyDescent="0.25">
      <c r="G31" s="60"/>
      <c r="H31" s="162"/>
      <c r="I31" s="50"/>
      <c r="J31" s="162"/>
      <c r="K31" s="60"/>
      <c r="L31" s="162"/>
      <c r="M31" s="60"/>
      <c r="N31" s="162"/>
      <c r="O31" s="60"/>
      <c r="P31" s="162"/>
      <c r="Q31" s="60"/>
      <c r="R31" s="60"/>
      <c r="S31" s="60"/>
      <c r="T31" s="162"/>
      <c r="U31" s="60"/>
      <c r="V31" s="162"/>
      <c r="W31" s="60"/>
      <c r="X31" s="162"/>
      <c r="Y31" s="60"/>
      <c r="Z31" s="60"/>
      <c r="AA31" s="60"/>
      <c r="AB31" s="60"/>
      <c r="AC31" s="60"/>
      <c r="AD31" s="162"/>
      <c r="AE31" s="60"/>
    </row>
    <row r="32" spans="1:31" s="48" customFormat="1" ht="13.5" x14ac:dyDescent="0.25">
      <c r="G32" s="60"/>
      <c r="H32" s="162"/>
      <c r="I32" s="50"/>
      <c r="J32" s="162"/>
      <c r="K32" s="60"/>
      <c r="L32" s="162"/>
      <c r="M32" s="60"/>
      <c r="N32" s="162"/>
      <c r="O32" s="60"/>
      <c r="P32" s="162"/>
      <c r="Q32" s="60"/>
      <c r="R32" s="60"/>
      <c r="S32" s="60"/>
      <c r="T32" s="162"/>
      <c r="U32" s="60"/>
      <c r="V32" s="162"/>
      <c r="W32" s="60"/>
      <c r="X32" s="162"/>
      <c r="Y32" s="60"/>
      <c r="Z32" s="60"/>
      <c r="AA32" s="60"/>
      <c r="AB32" s="60"/>
      <c r="AC32" s="60"/>
      <c r="AD32" s="162"/>
      <c r="AE32" s="60"/>
    </row>
    <row r="33" spans="4:31" s="48" customFormat="1" ht="13.5" x14ac:dyDescent="0.25">
      <c r="G33" s="60"/>
      <c r="H33" s="162"/>
      <c r="I33" s="50"/>
      <c r="J33" s="162"/>
      <c r="K33" s="60"/>
      <c r="L33" s="162"/>
      <c r="M33" s="60"/>
      <c r="N33" s="162"/>
      <c r="O33" s="60"/>
      <c r="P33" s="162"/>
      <c r="Q33" s="60"/>
      <c r="R33" s="60"/>
      <c r="S33" s="60"/>
      <c r="T33" s="162"/>
      <c r="U33" s="60"/>
      <c r="V33" s="162"/>
      <c r="W33" s="60"/>
      <c r="X33" s="162"/>
      <c r="Y33" s="60"/>
      <c r="Z33" s="60"/>
      <c r="AA33" s="60"/>
      <c r="AB33" s="60"/>
      <c r="AC33" s="60"/>
      <c r="AD33" s="162"/>
      <c r="AE33" s="60"/>
    </row>
    <row r="34" spans="4:31" s="48" customFormat="1" ht="13.5" x14ac:dyDescent="0.25">
      <c r="G34" s="60"/>
      <c r="H34" s="162"/>
      <c r="I34" s="50"/>
      <c r="J34" s="162"/>
      <c r="K34" s="60"/>
      <c r="L34" s="162"/>
      <c r="M34" s="60"/>
      <c r="N34" s="162"/>
      <c r="O34" s="60"/>
      <c r="P34" s="162"/>
      <c r="Q34" s="60"/>
      <c r="R34" s="60"/>
      <c r="S34" s="60"/>
      <c r="T34" s="162"/>
      <c r="U34" s="60"/>
      <c r="V34" s="162"/>
      <c r="W34" s="60"/>
      <c r="X34" s="162"/>
      <c r="Y34" s="60"/>
      <c r="Z34" s="60"/>
      <c r="AA34" s="60"/>
      <c r="AB34" s="60"/>
      <c r="AC34" s="60"/>
      <c r="AD34" s="162"/>
      <c r="AE34" s="60"/>
    </row>
    <row r="35" spans="4:31" s="48" customFormat="1" ht="13.5" x14ac:dyDescent="0.25">
      <c r="G35" s="60"/>
      <c r="H35" s="162"/>
      <c r="I35" s="50"/>
      <c r="J35" s="162"/>
      <c r="K35" s="60"/>
      <c r="L35" s="162"/>
      <c r="M35" s="60"/>
      <c r="N35" s="162"/>
      <c r="O35" s="60"/>
      <c r="P35" s="162"/>
      <c r="Q35" s="60"/>
      <c r="R35" s="60"/>
      <c r="S35" s="60"/>
      <c r="T35" s="162"/>
      <c r="U35" s="60"/>
      <c r="V35" s="162"/>
      <c r="W35" s="60"/>
      <c r="X35" s="162"/>
      <c r="Y35" s="60"/>
      <c r="Z35" s="60"/>
      <c r="AA35" s="60"/>
      <c r="AB35" s="60"/>
      <c r="AC35" s="60"/>
      <c r="AD35" s="162"/>
      <c r="AE35" s="60"/>
    </row>
    <row r="36" spans="4:31" s="48" customFormat="1" ht="13.5" x14ac:dyDescent="0.25">
      <c r="G36" s="60"/>
      <c r="H36" s="162"/>
      <c r="I36" s="50"/>
      <c r="J36" s="162"/>
      <c r="K36" s="60"/>
      <c r="L36" s="162"/>
      <c r="M36" s="60"/>
      <c r="N36" s="162"/>
      <c r="O36" s="60"/>
      <c r="P36" s="162"/>
      <c r="Q36" s="60"/>
      <c r="R36" s="60"/>
      <c r="S36" s="60"/>
      <c r="T36" s="162"/>
      <c r="U36" s="60"/>
      <c r="V36" s="162"/>
      <c r="W36" s="60"/>
      <c r="X36" s="162"/>
      <c r="Y36" s="60"/>
      <c r="Z36" s="60"/>
      <c r="AA36" s="60"/>
      <c r="AB36" s="60"/>
      <c r="AC36" s="60"/>
      <c r="AD36" s="162"/>
      <c r="AE36" s="60"/>
    </row>
    <row r="37" spans="4:31" s="48" customFormat="1" ht="13.5" x14ac:dyDescent="0.25">
      <c r="G37" s="60"/>
      <c r="H37" s="162"/>
      <c r="I37" s="50"/>
      <c r="J37" s="162"/>
      <c r="K37" s="60"/>
      <c r="L37" s="162"/>
      <c r="M37" s="60"/>
      <c r="N37" s="162"/>
      <c r="O37" s="60"/>
      <c r="P37" s="162"/>
      <c r="Q37" s="60"/>
      <c r="R37" s="60"/>
      <c r="S37" s="60"/>
      <c r="T37" s="162"/>
      <c r="U37" s="60"/>
      <c r="V37" s="162"/>
      <c r="W37" s="60"/>
      <c r="X37" s="162"/>
      <c r="Y37" s="60"/>
      <c r="Z37" s="60"/>
      <c r="AA37" s="60"/>
      <c r="AB37" s="60"/>
      <c r="AC37" s="60"/>
      <c r="AD37" s="162"/>
      <c r="AE37" s="60"/>
    </row>
    <row r="38" spans="4:31" s="48" customFormat="1" ht="13.5" x14ac:dyDescent="0.25">
      <c r="G38" s="60"/>
      <c r="H38" s="162"/>
      <c r="I38" s="50"/>
      <c r="J38" s="162"/>
      <c r="K38" s="60"/>
      <c r="L38" s="162"/>
      <c r="M38" s="60"/>
      <c r="N38" s="162"/>
      <c r="O38" s="60"/>
      <c r="P38" s="162"/>
      <c r="Q38" s="60"/>
      <c r="R38" s="60"/>
      <c r="S38" s="60"/>
      <c r="T38" s="162"/>
      <c r="U38" s="60"/>
      <c r="V38" s="162"/>
      <c r="W38" s="60"/>
      <c r="X38" s="162"/>
      <c r="Y38" s="60"/>
      <c r="Z38" s="60"/>
      <c r="AA38" s="60"/>
      <c r="AB38" s="60"/>
      <c r="AC38" s="60"/>
      <c r="AD38" s="162"/>
      <c r="AE38" s="60"/>
    </row>
    <row r="39" spans="4:31" s="48" customFormat="1" ht="13.5" x14ac:dyDescent="0.25">
      <c r="D39" s="3"/>
      <c r="G39" s="60"/>
      <c r="H39" s="162"/>
      <c r="I39" s="50"/>
      <c r="J39" s="162"/>
      <c r="K39" s="60"/>
      <c r="L39" s="162"/>
      <c r="M39" s="60"/>
      <c r="N39" s="162"/>
      <c r="O39" s="60"/>
      <c r="P39" s="162"/>
      <c r="Q39" s="60"/>
      <c r="R39" s="60"/>
      <c r="S39" s="60"/>
      <c r="T39" s="162"/>
      <c r="U39" s="60"/>
      <c r="V39" s="162"/>
      <c r="W39" s="60"/>
      <c r="X39" s="162"/>
      <c r="Y39" s="60"/>
      <c r="Z39" s="60"/>
      <c r="AA39" s="60"/>
      <c r="AB39" s="60"/>
      <c r="AC39" s="60"/>
      <c r="AD39" s="162"/>
      <c r="AE39" s="60"/>
    </row>
  </sheetData>
  <mergeCells count="37">
    <mergeCell ref="H19:K19"/>
    <mergeCell ref="T20:Y20"/>
    <mergeCell ref="U21:X21"/>
    <mergeCell ref="T13:Y13"/>
    <mergeCell ref="Z13:AE13"/>
    <mergeCell ref="T6:U6"/>
    <mergeCell ref="C10:D10"/>
    <mergeCell ref="C11:D11"/>
    <mergeCell ref="A12:D13"/>
    <mergeCell ref="E12:G13"/>
    <mergeCell ref="H13:M13"/>
    <mergeCell ref="C9:D9"/>
    <mergeCell ref="J6:K6"/>
    <mergeCell ref="L6:M6"/>
    <mergeCell ref="N6:O6"/>
    <mergeCell ref="P6:Q6"/>
    <mergeCell ref="F14:G14"/>
    <mergeCell ref="H15:K15"/>
    <mergeCell ref="H16:K16"/>
    <mergeCell ref="AB16:AC16"/>
    <mergeCell ref="N13:S13"/>
    <mergeCell ref="A1:AE1"/>
    <mergeCell ref="A2:AE2"/>
    <mergeCell ref="A3:AE3"/>
    <mergeCell ref="A5:A7"/>
    <mergeCell ref="B5:D7"/>
    <mergeCell ref="E5:E7"/>
    <mergeCell ref="F5:F7"/>
    <mergeCell ref="G5:G7"/>
    <mergeCell ref="H5:AE5"/>
    <mergeCell ref="H6:I6"/>
    <mergeCell ref="V6:W6"/>
    <mergeCell ref="X6:Y6"/>
    <mergeCell ref="Z6:AA6"/>
    <mergeCell ref="AB6:AC6"/>
    <mergeCell ref="AD6:AE6"/>
    <mergeCell ref="R6:S6"/>
  </mergeCells>
  <pageMargins left="0.17" right="0.13" top="0.75" bottom="0.34" header="0.39" footer="0.5"/>
  <pageSetup paperSize="5" scale="85" orientation="landscape" horizontalDpi="0" verticalDpi="0" r:id="rId1"/>
  <headerFooter>
    <oddHeader>&amp;L&amp;"Baskerville Old Face,Regular"&amp;10APP - Annual Procurement Plan
Matalam, Cotabato</oddHeader>
    <oddFooter>&amp;C&amp;"Arial,Bold"&amp;10page &amp;P
(PPMP- 20%EDF)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view="pageLayout" workbookViewId="0">
      <selection activeCell="M5" sqref="M5"/>
    </sheetView>
  </sheetViews>
  <sheetFormatPr defaultRowHeight="15" x14ac:dyDescent="0.25"/>
  <cols>
    <col min="1" max="1" width="7.5703125" style="3" customWidth="1"/>
    <col min="2" max="2" width="4" style="3" customWidth="1"/>
    <col min="3" max="3" width="3.42578125" style="3" customWidth="1"/>
    <col min="4" max="4" width="18.5703125" style="3" customWidth="1"/>
    <col min="5" max="5" width="5.42578125" style="3" customWidth="1"/>
    <col min="6" max="6" width="4.28515625" style="3" customWidth="1"/>
    <col min="7" max="7" width="10.140625" style="33" customWidth="1"/>
    <col min="8" max="8" width="3.85546875" style="254" customWidth="1"/>
    <col min="9" max="9" width="10.42578125" style="4" customWidth="1"/>
    <col min="10" max="10" width="4" style="254" customWidth="1"/>
    <col min="11" max="11" width="5" style="33" customWidth="1"/>
    <col min="12" max="12" width="4.140625" style="254" customWidth="1"/>
    <col min="13" max="13" width="5" style="33" customWidth="1"/>
    <col min="14" max="14" width="4.28515625" style="254" customWidth="1"/>
    <col min="15" max="15" width="10.5703125" style="33" customWidth="1"/>
    <col min="16" max="16" width="3.85546875" style="254" customWidth="1"/>
    <col min="17" max="17" width="4.7109375" style="33" customWidth="1"/>
    <col min="18" max="18" width="4.140625" style="33" customWidth="1"/>
    <col min="19" max="19" width="4.28515625" style="33" customWidth="1"/>
    <col min="20" max="20" width="4.28515625" style="254" customWidth="1"/>
    <col min="21" max="21" width="10.5703125" style="33" customWidth="1"/>
    <col min="22" max="22" width="4.28515625" style="254" customWidth="1"/>
    <col min="23" max="23" width="4.5703125" style="33" customWidth="1"/>
    <col min="24" max="24" width="4.42578125" style="254" customWidth="1"/>
    <col min="25" max="26" width="5" style="33" customWidth="1"/>
    <col min="27" max="27" width="11.28515625" style="33" customWidth="1"/>
    <col min="28" max="28" width="5.140625" style="33" customWidth="1"/>
    <col min="29" max="29" width="4.28515625" style="33" customWidth="1"/>
    <col min="30" max="30" width="3.85546875" style="254" customWidth="1"/>
    <col min="31" max="31" width="4.7109375" style="33" customWidth="1"/>
    <col min="32" max="32" width="33.85546875" customWidth="1"/>
    <col min="33" max="33" width="5.5703125" customWidth="1"/>
  </cols>
  <sheetData>
    <row r="1" spans="1:32" ht="19.5" x14ac:dyDescent="0.3">
      <c r="A1" s="535" t="s">
        <v>703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</row>
    <row r="2" spans="1:32" x14ac:dyDescent="0.25">
      <c r="A2" s="536" t="s">
        <v>727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6"/>
    </row>
    <row r="3" spans="1:32" ht="18.75" x14ac:dyDescent="0.4">
      <c r="A3" s="537" t="s">
        <v>2</v>
      </c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537"/>
      <c r="AC3" s="537"/>
      <c r="AD3" s="537"/>
      <c r="AE3" s="537"/>
    </row>
    <row r="4" spans="1:32" ht="18.75" x14ac:dyDescent="0.4">
      <c r="A4" s="441"/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</row>
    <row r="5" spans="1:32" x14ac:dyDescent="0.25">
      <c r="A5" s="2" t="s">
        <v>778</v>
      </c>
    </row>
    <row r="7" spans="1:32" s="255" customFormat="1" ht="18" customHeight="1" x14ac:dyDescent="0.25">
      <c r="A7" s="538" t="s">
        <v>3</v>
      </c>
      <c r="B7" s="541" t="s">
        <v>4</v>
      </c>
      <c r="C7" s="542"/>
      <c r="D7" s="542"/>
      <c r="E7" s="547" t="s">
        <v>5</v>
      </c>
      <c r="F7" s="541" t="s">
        <v>106</v>
      </c>
      <c r="G7" s="550" t="s">
        <v>6</v>
      </c>
      <c r="H7" s="553" t="s">
        <v>21</v>
      </c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54"/>
      <c r="U7" s="554"/>
      <c r="V7" s="554"/>
      <c r="W7" s="554"/>
      <c r="X7" s="554"/>
      <c r="Y7" s="554"/>
      <c r="Z7" s="554"/>
      <c r="AA7" s="554"/>
      <c r="AB7" s="554"/>
      <c r="AC7" s="554"/>
      <c r="AD7" s="554"/>
      <c r="AE7" s="555"/>
    </row>
    <row r="8" spans="1:32" s="255" customFormat="1" ht="18" customHeight="1" x14ac:dyDescent="0.25">
      <c r="A8" s="539"/>
      <c r="B8" s="543"/>
      <c r="C8" s="544"/>
      <c r="D8" s="544"/>
      <c r="E8" s="548"/>
      <c r="F8" s="543"/>
      <c r="G8" s="551"/>
      <c r="H8" s="556" t="s">
        <v>9</v>
      </c>
      <c r="I8" s="557"/>
      <c r="J8" s="558" t="s">
        <v>10</v>
      </c>
      <c r="K8" s="559"/>
      <c r="L8" s="560" t="s">
        <v>11</v>
      </c>
      <c r="M8" s="561"/>
      <c r="N8" s="560" t="s">
        <v>12</v>
      </c>
      <c r="O8" s="559"/>
      <c r="P8" s="560" t="s">
        <v>13</v>
      </c>
      <c r="Q8" s="557"/>
      <c r="R8" s="558" t="s">
        <v>14</v>
      </c>
      <c r="S8" s="557"/>
      <c r="T8" s="556" t="s">
        <v>15</v>
      </c>
      <c r="U8" s="557"/>
      <c r="V8" s="558" t="s">
        <v>16</v>
      </c>
      <c r="W8" s="559"/>
      <c r="X8" s="560" t="s">
        <v>17</v>
      </c>
      <c r="Y8" s="561"/>
      <c r="Z8" s="560" t="s">
        <v>18</v>
      </c>
      <c r="AA8" s="557"/>
      <c r="AB8" s="558" t="s">
        <v>19</v>
      </c>
      <c r="AC8" s="559"/>
      <c r="AD8" s="560" t="s">
        <v>20</v>
      </c>
      <c r="AE8" s="561"/>
    </row>
    <row r="9" spans="1:32" s="395" customFormat="1" ht="18" customHeight="1" thickBot="1" x14ac:dyDescent="0.3">
      <c r="A9" s="540"/>
      <c r="B9" s="545"/>
      <c r="C9" s="546"/>
      <c r="D9" s="546"/>
      <c r="E9" s="549"/>
      <c r="F9" s="545"/>
      <c r="G9" s="552"/>
      <c r="H9" s="387" t="s">
        <v>7</v>
      </c>
      <c r="I9" s="388" t="s">
        <v>8</v>
      </c>
      <c r="J9" s="389" t="s">
        <v>7</v>
      </c>
      <c r="K9" s="390" t="s">
        <v>8</v>
      </c>
      <c r="L9" s="389" t="s">
        <v>7</v>
      </c>
      <c r="M9" s="391" t="s">
        <v>8</v>
      </c>
      <c r="N9" s="389" t="s">
        <v>7</v>
      </c>
      <c r="O9" s="390" t="s">
        <v>8</v>
      </c>
      <c r="P9" s="389" t="s">
        <v>7</v>
      </c>
      <c r="Q9" s="388" t="s">
        <v>8</v>
      </c>
      <c r="R9" s="392" t="s">
        <v>7</v>
      </c>
      <c r="S9" s="388" t="s">
        <v>8</v>
      </c>
      <c r="T9" s="387" t="s">
        <v>7</v>
      </c>
      <c r="U9" s="388" t="s">
        <v>8</v>
      </c>
      <c r="V9" s="393" t="s">
        <v>7</v>
      </c>
      <c r="W9" s="390" t="s">
        <v>8</v>
      </c>
      <c r="X9" s="389" t="s">
        <v>7</v>
      </c>
      <c r="Y9" s="391" t="s">
        <v>8</v>
      </c>
      <c r="Z9" s="394" t="s">
        <v>7</v>
      </c>
      <c r="AA9" s="388" t="s">
        <v>8</v>
      </c>
      <c r="AB9" s="392" t="s">
        <v>7</v>
      </c>
      <c r="AC9" s="390" t="s">
        <v>8</v>
      </c>
      <c r="AD9" s="389" t="s">
        <v>7</v>
      </c>
      <c r="AE9" s="391" t="s">
        <v>8</v>
      </c>
    </row>
    <row r="10" spans="1:32" s="48" customFormat="1" ht="14.25" thickTop="1" x14ac:dyDescent="0.25">
      <c r="A10" s="315"/>
      <c r="B10" s="316"/>
      <c r="C10" s="465"/>
      <c r="D10" s="465"/>
      <c r="E10" s="8"/>
      <c r="F10" s="8"/>
      <c r="G10" s="326"/>
      <c r="H10" s="329"/>
      <c r="I10" s="319"/>
      <c r="J10" s="318"/>
      <c r="K10" s="317"/>
      <c r="L10" s="318"/>
      <c r="M10" s="132"/>
      <c r="N10" s="332"/>
      <c r="O10" s="317"/>
      <c r="P10" s="318"/>
      <c r="Q10" s="317"/>
      <c r="R10" s="317"/>
      <c r="S10" s="326"/>
      <c r="T10" s="329"/>
      <c r="U10" s="317"/>
      <c r="V10" s="318"/>
      <c r="W10" s="317"/>
      <c r="X10" s="318"/>
      <c r="Y10" s="132"/>
      <c r="Z10" s="335"/>
      <c r="AA10" s="317"/>
      <c r="AB10" s="317"/>
      <c r="AC10" s="317"/>
      <c r="AD10" s="318"/>
      <c r="AE10" s="132"/>
    </row>
    <row r="11" spans="1:32" s="134" customFormat="1" ht="15" customHeight="1" x14ac:dyDescent="0.25">
      <c r="A11" s="464" t="s">
        <v>739</v>
      </c>
      <c r="B11" s="396">
        <v>1</v>
      </c>
      <c r="C11" s="567" t="s">
        <v>741</v>
      </c>
      <c r="D11" s="568"/>
      <c r="E11" s="151">
        <v>1</v>
      </c>
      <c r="F11" s="151" t="s">
        <v>434</v>
      </c>
      <c r="G11" s="327">
        <f>+I11</f>
        <v>2545000</v>
      </c>
      <c r="H11" s="330">
        <v>1</v>
      </c>
      <c r="I11" s="322">
        <f>+SOCIAL!I25</f>
        <v>2545000</v>
      </c>
      <c r="J11" s="321"/>
      <c r="K11" s="320"/>
      <c r="L11" s="321"/>
      <c r="M11" s="152"/>
      <c r="N11" s="333"/>
      <c r="O11" s="322"/>
      <c r="P11" s="321"/>
      <c r="Q11" s="320"/>
      <c r="R11" s="320"/>
      <c r="S11" s="327"/>
      <c r="T11" s="330"/>
      <c r="U11" s="322"/>
      <c r="V11" s="321"/>
      <c r="W11" s="320"/>
      <c r="X11" s="321"/>
      <c r="Y11" s="152"/>
      <c r="Z11" s="336"/>
      <c r="AA11" s="322"/>
      <c r="AB11" s="320"/>
      <c r="AC11" s="320"/>
      <c r="AD11" s="321"/>
      <c r="AE11" s="152"/>
      <c r="AF11" s="189">
        <f>+I11+K11+M11+O11+Q11+S11+U11+W11+Y11+AA11+AC11+AE11</f>
        <v>2545000</v>
      </c>
    </row>
    <row r="12" spans="1:32" s="134" customFormat="1" ht="28.5" customHeight="1" x14ac:dyDescent="0.25">
      <c r="A12" s="459" t="s">
        <v>740</v>
      </c>
      <c r="B12" s="396">
        <v>2</v>
      </c>
      <c r="C12" s="567" t="s">
        <v>754</v>
      </c>
      <c r="D12" s="568"/>
      <c r="E12" s="151">
        <v>1</v>
      </c>
      <c r="F12" s="151" t="s">
        <v>434</v>
      </c>
      <c r="G12" s="327">
        <f>+ECON!G29</f>
        <v>23575865.199999999</v>
      </c>
      <c r="H12" s="330">
        <v>1</v>
      </c>
      <c r="I12" s="322">
        <f>+ECON!I29</f>
        <v>1150000</v>
      </c>
      <c r="J12" s="321"/>
      <c r="K12" s="320"/>
      <c r="L12" s="321"/>
      <c r="M12" s="152"/>
      <c r="N12" s="333">
        <v>1</v>
      </c>
      <c r="O12" s="322">
        <f>+ECON!O29</f>
        <v>3151000</v>
      </c>
      <c r="P12" s="321"/>
      <c r="Q12" s="320"/>
      <c r="R12" s="320"/>
      <c r="S12" s="327"/>
      <c r="T12" s="330">
        <v>1</v>
      </c>
      <c r="U12" s="322">
        <f>+ECON!U29</f>
        <v>1900000</v>
      </c>
      <c r="V12" s="321"/>
      <c r="W12" s="320"/>
      <c r="X12" s="321"/>
      <c r="Y12" s="152"/>
      <c r="Z12" s="336">
        <v>1</v>
      </c>
      <c r="AA12" s="322">
        <f>+ECON!AA29</f>
        <v>17374865.199999999</v>
      </c>
      <c r="AB12" s="320"/>
      <c r="AC12" s="320"/>
      <c r="AD12" s="321"/>
      <c r="AE12" s="152"/>
      <c r="AF12" s="189">
        <f t="shared" ref="AF12:AF13" si="0">+I12+K12+M12+O12+Q12+S12+U12+W12+Y12+AA12+AC12+AE12</f>
        <v>23575865.199999999</v>
      </c>
    </row>
    <row r="13" spans="1:32" s="134" customFormat="1" ht="27.75" customHeight="1" x14ac:dyDescent="0.25">
      <c r="A13" s="459">
        <v>9127</v>
      </c>
      <c r="B13" s="396">
        <v>3</v>
      </c>
      <c r="C13" s="569" t="s">
        <v>742</v>
      </c>
      <c r="D13" s="569"/>
      <c r="E13" s="151">
        <v>1</v>
      </c>
      <c r="F13" s="151" t="s">
        <v>434</v>
      </c>
      <c r="G13" s="328">
        <v>15000000</v>
      </c>
      <c r="H13" s="331">
        <v>1</v>
      </c>
      <c r="I13" s="325">
        <f>+ENVI!I15</f>
        <v>14000000</v>
      </c>
      <c r="J13" s="324"/>
      <c r="K13" s="323"/>
      <c r="L13" s="324"/>
      <c r="M13" s="133"/>
      <c r="N13" s="334">
        <v>1</v>
      </c>
      <c r="O13" s="323">
        <v>1000000</v>
      </c>
      <c r="P13" s="324"/>
      <c r="Q13" s="323"/>
      <c r="R13" s="323"/>
      <c r="S13" s="328"/>
      <c r="T13" s="331"/>
      <c r="U13" s="323"/>
      <c r="V13" s="324"/>
      <c r="W13" s="323"/>
      <c r="X13" s="324"/>
      <c r="Y13" s="133"/>
      <c r="Z13" s="337"/>
      <c r="AA13" s="323"/>
      <c r="AB13" s="323"/>
      <c r="AC13" s="323"/>
      <c r="AD13" s="324"/>
      <c r="AE13" s="133"/>
      <c r="AF13" s="189">
        <f t="shared" si="0"/>
        <v>15000000</v>
      </c>
    </row>
    <row r="14" spans="1:32" s="48" customFormat="1" ht="15" customHeight="1" x14ac:dyDescent="0.25">
      <c r="A14" s="570" t="s">
        <v>686</v>
      </c>
      <c r="B14" s="571"/>
      <c r="C14" s="571"/>
      <c r="D14" s="572"/>
      <c r="E14" s="576">
        <f>SUM(G11:G13)</f>
        <v>41120865.200000003</v>
      </c>
      <c r="F14" s="577"/>
      <c r="G14" s="578"/>
      <c r="H14" s="312"/>
      <c r="I14" s="310">
        <f>SUM(I11:I13)</f>
        <v>17695000</v>
      </c>
      <c r="J14" s="311"/>
      <c r="K14" s="310">
        <f>SUM(K11:K13)</f>
        <v>0</v>
      </c>
      <c r="L14" s="311"/>
      <c r="M14" s="310">
        <f>SUM(M11:M13)</f>
        <v>0</v>
      </c>
      <c r="N14" s="463"/>
      <c r="O14" s="310">
        <f>SUM(O11:O13)</f>
        <v>4151000</v>
      </c>
      <c r="P14" s="311"/>
      <c r="Q14" s="310">
        <f>SUM(Q11:Q13)</f>
        <v>0</v>
      </c>
      <c r="R14" s="311"/>
      <c r="S14" s="310">
        <f>SUM(S11:S13)</f>
        <v>0</v>
      </c>
      <c r="T14" s="312"/>
      <c r="U14" s="310">
        <f>SUM(U11:U13)</f>
        <v>1900000</v>
      </c>
      <c r="V14" s="311"/>
      <c r="W14" s="310">
        <f>SUM(W11:W13)</f>
        <v>0</v>
      </c>
      <c r="X14" s="309"/>
      <c r="Y14" s="310">
        <f>SUM(Y11:Y13)</f>
        <v>0</v>
      </c>
      <c r="Z14" s="313"/>
      <c r="AA14" s="310">
        <f>SUM(AA11:AA13)</f>
        <v>17374865.199999999</v>
      </c>
      <c r="AB14" s="314"/>
      <c r="AC14" s="310">
        <f>SUM(AC11:AC13)</f>
        <v>0</v>
      </c>
      <c r="AD14" s="309"/>
      <c r="AE14" s="310">
        <f>SUM(AE11:AE13)</f>
        <v>0</v>
      </c>
      <c r="AF14" s="189">
        <f>+I14+K14+M14+O14+Q14+S14+U14+W14+Y14+AA14+AC14+AE14</f>
        <v>41120865.200000003</v>
      </c>
    </row>
    <row r="15" spans="1:32" s="48" customFormat="1" ht="13.5" x14ac:dyDescent="0.25">
      <c r="A15" s="573"/>
      <c r="B15" s="574"/>
      <c r="C15" s="574"/>
      <c r="D15" s="575"/>
      <c r="E15" s="579"/>
      <c r="F15" s="580"/>
      <c r="G15" s="581"/>
      <c r="H15" s="582">
        <f>+I14+K14+M14</f>
        <v>17695000</v>
      </c>
      <c r="I15" s="566"/>
      <c r="J15" s="566"/>
      <c r="K15" s="566"/>
      <c r="L15" s="566"/>
      <c r="M15" s="583"/>
      <c r="N15" s="566">
        <f>+O14+Q14+S14</f>
        <v>4151000</v>
      </c>
      <c r="O15" s="566"/>
      <c r="P15" s="566"/>
      <c r="Q15" s="566"/>
      <c r="R15" s="566"/>
      <c r="S15" s="566"/>
      <c r="T15" s="582">
        <f>+U14+W14+Y14</f>
        <v>1900000</v>
      </c>
      <c r="U15" s="566"/>
      <c r="V15" s="566"/>
      <c r="W15" s="566"/>
      <c r="X15" s="566"/>
      <c r="Y15" s="583"/>
      <c r="Z15" s="566">
        <f>+AA14+AC14+AE14</f>
        <v>17374865.199999999</v>
      </c>
      <c r="AA15" s="566"/>
      <c r="AB15" s="566"/>
      <c r="AC15" s="566"/>
      <c r="AD15" s="566"/>
      <c r="AE15" s="583"/>
      <c r="AF15" s="189"/>
    </row>
    <row r="16" spans="1:32" s="48" customFormat="1" ht="15" customHeight="1" x14ac:dyDescent="0.25">
      <c r="A16" s="257"/>
      <c r="B16" s="257"/>
      <c r="C16" s="257"/>
      <c r="D16" s="257"/>
      <c r="E16" s="257"/>
      <c r="F16" s="562"/>
      <c r="G16" s="562"/>
      <c r="H16" s="259"/>
      <c r="I16" s="260"/>
      <c r="J16" s="259"/>
      <c r="K16" s="258"/>
      <c r="L16" s="259"/>
      <c r="M16" s="258"/>
      <c r="N16" s="259"/>
      <c r="O16" s="258"/>
      <c r="P16" s="259"/>
      <c r="Q16" s="258"/>
      <c r="R16" s="258"/>
      <c r="S16" s="258"/>
      <c r="T16" s="259"/>
      <c r="U16" s="258"/>
      <c r="V16" s="259"/>
      <c r="W16" s="258"/>
      <c r="X16" s="259"/>
      <c r="Y16" s="60"/>
      <c r="Z16" s="60"/>
      <c r="AA16" s="60"/>
      <c r="AB16" s="60"/>
      <c r="AC16" s="60"/>
      <c r="AD16" s="162"/>
      <c r="AE16" s="60"/>
      <c r="AF16" s="61" t="e">
        <f>+#REF!+6175000</f>
        <v>#REF!</v>
      </c>
    </row>
    <row r="17" spans="1:31" s="48" customFormat="1" ht="15" customHeight="1" x14ac:dyDescent="0.25">
      <c r="A17" s="257" t="s">
        <v>775</v>
      </c>
      <c r="B17" s="257"/>
      <c r="C17" s="257"/>
      <c r="D17" s="257"/>
      <c r="E17" s="257"/>
      <c r="F17" s="257"/>
      <c r="G17" s="258"/>
      <c r="H17" s="563"/>
      <c r="I17" s="563"/>
      <c r="J17" s="563"/>
      <c r="K17" s="563"/>
      <c r="L17" s="259"/>
      <c r="M17" s="258"/>
      <c r="N17" s="259"/>
      <c r="O17" s="258"/>
      <c r="P17" s="259"/>
      <c r="Q17" s="258"/>
      <c r="R17" s="258"/>
      <c r="S17" s="258"/>
      <c r="T17" s="259"/>
      <c r="U17" s="258"/>
      <c r="V17" s="259"/>
      <c r="W17" s="258"/>
      <c r="X17" s="259"/>
      <c r="Y17" s="60"/>
      <c r="Z17" s="60"/>
      <c r="AA17" s="60"/>
      <c r="AB17" s="60"/>
      <c r="AC17" s="60"/>
      <c r="AD17" s="162"/>
      <c r="AE17" s="60"/>
    </row>
    <row r="18" spans="1:31" s="48" customFormat="1" ht="13.5" x14ac:dyDescent="0.25">
      <c r="A18" s="257"/>
      <c r="B18" s="257"/>
      <c r="C18" s="257"/>
      <c r="D18" s="257"/>
      <c r="E18" s="257"/>
      <c r="F18" s="257"/>
      <c r="G18" s="258"/>
      <c r="H18" s="564"/>
      <c r="I18" s="564"/>
      <c r="J18" s="564"/>
      <c r="K18" s="564"/>
      <c r="L18" s="259"/>
      <c r="M18" s="258"/>
      <c r="N18" s="259"/>
      <c r="O18" s="258"/>
      <c r="P18" s="259"/>
      <c r="Q18" s="258"/>
      <c r="R18" s="258"/>
      <c r="S18" s="258"/>
      <c r="T18" s="259"/>
      <c r="U18" s="258"/>
      <c r="V18" s="259"/>
      <c r="W18" s="258"/>
      <c r="X18" s="259"/>
      <c r="Y18" s="60"/>
      <c r="Z18" s="60"/>
      <c r="AA18" s="60"/>
      <c r="AB18" s="565"/>
      <c r="AC18" s="565"/>
      <c r="AD18" s="162"/>
      <c r="AE18" s="60"/>
    </row>
    <row r="19" spans="1:31" s="48" customFormat="1" ht="13.5" x14ac:dyDescent="0.25">
      <c r="A19" s="257"/>
      <c r="B19" s="257"/>
      <c r="C19" s="257"/>
      <c r="D19" s="257"/>
      <c r="E19" s="257"/>
      <c r="F19" s="257"/>
      <c r="G19" s="258"/>
      <c r="H19" s="442"/>
      <c r="I19" s="442"/>
      <c r="J19" s="442"/>
      <c r="K19" s="442"/>
      <c r="L19" s="259"/>
      <c r="M19" s="258"/>
      <c r="N19" s="259"/>
      <c r="O19" s="258"/>
      <c r="P19" s="259"/>
      <c r="Q19" s="258"/>
      <c r="R19" s="258"/>
      <c r="S19" s="258"/>
      <c r="T19" s="259"/>
      <c r="U19" s="258"/>
      <c r="V19" s="259"/>
      <c r="W19" s="258"/>
      <c r="X19" s="259"/>
      <c r="Y19" s="60"/>
      <c r="Z19" s="60"/>
      <c r="AA19" s="60"/>
      <c r="AB19" s="461"/>
      <c r="AC19" s="461"/>
      <c r="AD19" s="162"/>
      <c r="AE19" s="60"/>
    </row>
    <row r="20" spans="1:31" s="48" customFormat="1" ht="13.5" x14ac:dyDescent="0.25">
      <c r="A20" s="257"/>
      <c r="B20" s="257"/>
      <c r="C20" s="257"/>
      <c r="D20" s="257"/>
      <c r="E20" s="257"/>
      <c r="F20" s="257"/>
      <c r="G20" s="258"/>
      <c r="H20" s="442"/>
      <c r="I20" s="442"/>
      <c r="J20" s="442"/>
      <c r="K20" s="442"/>
      <c r="L20" s="259"/>
      <c r="M20" s="258"/>
      <c r="N20" s="259"/>
      <c r="O20" s="258"/>
      <c r="P20" s="259"/>
      <c r="Q20" s="258"/>
      <c r="R20" s="258"/>
      <c r="S20" s="258"/>
      <c r="T20" s="259"/>
      <c r="U20" s="258"/>
      <c r="V20" s="259"/>
      <c r="W20" s="258"/>
      <c r="X20" s="259"/>
      <c r="Y20" s="60"/>
      <c r="Z20" s="60"/>
      <c r="AA20" s="60"/>
      <c r="AB20" s="461"/>
      <c r="AC20" s="461"/>
      <c r="AD20" s="162"/>
      <c r="AE20" s="60"/>
    </row>
    <row r="21" spans="1:31" s="48" customFormat="1" ht="13.5" x14ac:dyDescent="0.25">
      <c r="A21" s="257"/>
      <c r="B21" s="257"/>
      <c r="C21" s="257"/>
      <c r="D21" s="261" t="s">
        <v>776</v>
      </c>
      <c r="E21" s="257"/>
      <c r="F21" s="257"/>
      <c r="G21" s="258"/>
      <c r="H21" s="564"/>
      <c r="I21" s="564"/>
      <c r="J21" s="564"/>
      <c r="K21" s="564"/>
      <c r="L21" s="259"/>
      <c r="M21" s="258"/>
      <c r="N21" s="259"/>
      <c r="O21" s="258"/>
      <c r="P21" s="259"/>
      <c r="Q21" s="258"/>
      <c r="R21" s="258"/>
      <c r="S21" s="258"/>
      <c r="T21" s="259"/>
      <c r="U21" s="258"/>
      <c r="V21" s="259"/>
      <c r="W21" s="258"/>
      <c r="X21" s="259"/>
      <c r="Y21" s="60"/>
      <c r="Z21" s="60"/>
      <c r="AA21" s="60"/>
      <c r="AB21" s="60"/>
      <c r="AC21" s="60"/>
      <c r="AD21" s="162"/>
      <c r="AE21" s="60"/>
    </row>
    <row r="22" spans="1:31" s="48" customFormat="1" ht="16.5" customHeight="1" x14ac:dyDescent="0.35">
      <c r="A22" s="257"/>
      <c r="B22" s="257"/>
      <c r="C22" s="257"/>
      <c r="D22" s="262" t="s">
        <v>777</v>
      </c>
      <c r="E22" s="257"/>
      <c r="F22" s="257"/>
      <c r="G22" s="258"/>
      <c r="H22" s="259"/>
      <c r="I22" s="260"/>
      <c r="J22" s="259"/>
      <c r="K22" s="258"/>
      <c r="L22" s="259"/>
      <c r="M22" s="258"/>
      <c r="N22" s="259"/>
      <c r="O22" s="258"/>
      <c r="P22" s="259"/>
      <c r="Q22" s="258"/>
      <c r="R22" s="258"/>
      <c r="S22" s="258"/>
      <c r="T22" s="584"/>
      <c r="U22" s="584"/>
      <c r="V22" s="584"/>
      <c r="W22" s="584"/>
      <c r="X22" s="584"/>
      <c r="Y22" s="584"/>
      <c r="Z22" s="60"/>
      <c r="AA22" s="60"/>
      <c r="AB22" s="60"/>
      <c r="AC22" s="60"/>
      <c r="AD22" s="162"/>
      <c r="AE22" s="60"/>
    </row>
    <row r="23" spans="1:31" s="48" customFormat="1" ht="13.5" x14ac:dyDescent="0.25">
      <c r="A23" s="257"/>
      <c r="B23" s="257"/>
      <c r="C23" s="257"/>
      <c r="D23" s="257"/>
      <c r="E23" s="257"/>
      <c r="F23" s="257"/>
      <c r="G23" s="258"/>
      <c r="H23" s="259"/>
      <c r="I23" s="260"/>
      <c r="J23" s="259"/>
      <c r="K23" s="258"/>
      <c r="L23" s="259"/>
      <c r="M23" s="258"/>
      <c r="N23" s="259"/>
      <c r="O23" s="258"/>
      <c r="P23" s="259"/>
      <c r="Q23" s="258"/>
      <c r="R23" s="258"/>
      <c r="S23" s="258"/>
      <c r="T23" s="259"/>
      <c r="U23" s="563"/>
      <c r="V23" s="563"/>
      <c r="W23" s="563"/>
      <c r="X23" s="563"/>
      <c r="Y23" s="60"/>
      <c r="Z23" s="60"/>
      <c r="AA23" s="60"/>
      <c r="AB23" s="60"/>
      <c r="AC23" s="60"/>
      <c r="AD23" s="162"/>
      <c r="AE23" s="60"/>
    </row>
    <row r="24" spans="1:31" s="48" customFormat="1" ht="13.5" x14ac:dyDescent="0.25">
      <c r="G24" s="60"/>
      <c r="H24" s="162"/>
      <c r="I24" s="50"/>
      <c r="J24" s="162"/>
      <c r="K24" s="60"/>
      <c r="L24" s="162"/>
      <c r="M24" s="60"/>
      <c r="N24" s="162"/>
      <c r="O24" s="60"/>
      <c r="P24" s="162"/>
      <c r="Q24" s="60"/>
      <c r="R24" s="60"/>
      <c r="S24" s="60"/>
      <c r="T24" s="162"/>
      <c r="U24" s="60"/>
      <c r="V24" s="162"/>
      <c r="W24" s="60"/>
      <c r="X24" s="162"/>
      <c r="Y24" s="60"/>
      <c r="Z24" s="60"/>
      <c r="AA24" s="60"/>
      <c r="AB24" s="60"/>
      <c r="AC24" s="60"/>
      <c r="AD24" s="162"/>
      <c r="AE24" s="60"/>
    </row>
    <row r="25" spans="1:31" s="48" customFormat="1" ht="13.5" x14ac:dyDescent="0.25">
      <c r="G25" s="60"/>
      <c r="H25" s="162"/>
      <c r="I25" s="50"/>
      <c r="J25" s="162"/>
      <c r="K25" s="60"/>
      <c r="L25" s="162"/>
      <c r="M25" s="60"/>
      <c r="N25" s="162"/>
      <c r="O25" s="60"/>
      <c r="P25" s="162"/>
      <c r="Q25" s="60"/>
      <c r="R25" s="60"/>
      <c r="S25" s="60"/>
      <c r="T25" s="162"/>
      <c r="U25" s="60"/>
      <c r="V25" s="162"/>
      <c r="W25" s="60"/>
      <c r="X25" s="162"/>
      <c r="Y25" s="60"/>
      <c r="Z25" s="60"/>
      <c r="AA25" s="60"/>
      <c r="AB25" s="60"/>
      <c r="AC25" s="60"/>
      <c r="AD25" s="162"/>
      <c r="AE25" s="60"/>
    </row>
    <row r="26" spans="1:31" s="48" customFormat="1" ht="13.5" x14ac:dyDescent="0.25">
      <c r="G26" s="60"/>
      <c r="H26" s="162"/>
      <c r="I26" s="50"/>
      <c r="J26" s="162"/>
      <c r="K26" s="60"/>
      <c r="L26" s="162"/>
      <c r="M26" s="60"/>
      <c r="N26" s="162"/>
      <c r="O26" s="60"/>
      <c r="P26" s="162"/>
      <c r="Q26" s="60"/>
      <c r="R26" s="60"/>
      <c r="S26" s="60"/>
      <c r="T26" s="162"/>
      <c r="U26" s="60"/>
      <c r="V26" s="162"/>
      <c r="W26" s="60"/>
      <c r="X26" s="162"/>
      <c r="Y26" s="60"/>
      <c r="Z26" s="60"/>
      <c r="AA26" s="60"/>
      <c r="AB26" s="60"/>
      <c r="AC26" s="60"/>
      <c r="AD26" s="162"/>
      <c r="AE26" s="60"/>
    </row>
    <row r="27" spans="1:31" s="48" customFormat="1" ht="13.5" x14ac:dyDescent="0.25">
      <c r="G27" s="60"/>
      <c r="H27" s="162"/>
      <c r="I27" s="50"/>
      <c r="J27" s="162"/>
      <c r="K27" s="60"/>
      <c r="L27" s="162"/>
      <c r="M27" s="60"/>
      <c r="N27" s="162"/>
      <c r="O27" s="60"/>
      <c r="P27" s="162"/>
      <c r="Q27" s="60"/>
      <c r="R27" s="60"/>
      <c r="S27" s="60"/>
      <c r="T27" s="162"/>
      <c r="U27" s="60"/>
      <c r="V27" s="162"/>
      <c r="W27" s="60"/>
      <c r="X27" s="162"/>
      <c r="Y27" s="60"/>
      <c r="Z27" s="60"/>
      <c r="AA27" s="60"/>
      <c r="AB27" s="60"/>
      <c r="AC27" s="60"/>
      <c r="AD27" s="162"/>
      <c r="AE27" s="60"/>
    </row>
    <row r="28" spans="1:31" s="48" customFormat="1" ht="13.5" x14ac:dyDescent="0.25">
      <c r="G28" s="60"/>
      <c r="H28" s="162"/>
      <c r="I28" s="50"/>
      <c r="J28" s="162"/>
      <c r="K28" s="60"/>
      <c r="L28" s="162"/>
      <c r="M28" s="60"/>
      <c r="N28" s="162"/>
      <c r="O28" s="60"/>
      <c r="P28" s="162"/>
      <c r="Q28" s="60"/>
      <c r="R28" s="60"/>
      <c r="S28" s="60"/>
      <c r="T28" s="162"/>
      <c r="U28" s="60"/>
      <c r="V28" s="162"/>
      <c r="W28" s="60"/>
      <c r="X28" s="162"/>
      <c r="Y28" s="60"/>
      <c r="Z28" s="60"/>
      <c r="AA28" s="60"/>
      <c r="AB28" s="60"/>
      <c r="AC28" s="60"/>
      <c r="AD28" s="162"/>
      <c r="AE28" s="60"/>
    </row>
    <row r="29" spans="1:31" s="48" customFormat="1" ht="13.5" x14ac:dyDescent="0.25">
      <c r="G29" s="60"/>
      <c r="H29" s="162"/>
      <c r="I29" s="50"/>
      <c r="J29" s="162"/>
      <c r="K29" s="60"/>
      <c r="L29" s="162"/>
      <c r="M29" s="60"/>
      <c r="N29" s="162"/>
      <c r="O29" s="60"/>
      <c r="P29" s="162"/>
      <c r="Q29" s="60"/>
      <c r="R29" s="60"/>
      <c r="S29" s="60"/>
      <c r="T29" s="162"/>
      <c r="U29" s="60"/>
      <c r="V29" s="162"/>
      <c r="W29" s="60"/>
      <c r="X29" s="162"/>
      <c r="Y29" s="60"/>
      <c r="Z29" s="60"/>
      <c r="AA29" s="60"/>
      <c r="AB29" s="60"/>
      <c r="AC29" s="60"/>
      <c r="AD29" s="162"/>
      <c r="AE29" s="60"/>
    </row>
    <row r="30" spans="1:31" s="48" customFormat="1" ht="13.5" x14ac:dyDescent="0.25">
      <c r="G30" s="60"/>
      <c r="H30" s="162"/>
      <c r="I30" s="50"/>
      <c r="J30" s="162"/>
      <c r="K30" s="60"/>
      <c r="L30" s="162"/>
      <c r="M30" s="60"/>
      <c r="N30" s="162"/>
      <c r="O30" s="60"/>
      <c r="P30" s="162"/>
      <c r="Q30" s="60"/>
      <c r="R30" s="60"/>
      <c r="S30" s="60"/>
      <c r="T30" s="162"/>
      <c r="U30" s="60"/>
      <c r="V30" s="162"/>
      <c r="W30" s="60"/>
      <c r="X30" s="162"/>
      <c r="Y30" s="60"/>
      <c r="Z30" s="60"/>
      <c r="AA30" s="60"/>
      <c r="AB30" s="60"/>
      <c r="AC30" s="60"/>
      <c r="AD30" s="162"/>
      <c r="AE30" s="60"/>
    </row>
    <row r="31" spans="1:31" s="48" customFormat="1" ht="13.5" x14ac:dyDescent="0.25">
      <c r="G31" s="60"/>
      <c r="H31" s="162"/>
      <c r="I31" s="50"/>
      <c r="J31" s="162"/>
      <c r="K31" s="60"/>
      <c r="L31" s="162"/>
      <c r="M31" s="60"/>
      <c r="N31" s="162"/>
      <c r="O31" s="60"/>
      <c r="P31" s="162"/>
      <c r="Q31" s="60"/>
      <c r="R31" s="60"/>
      <c r="S31" s="60"/>
      <c r="T31" s="162"/>
      <c r="U31" s="60"/>
      <c r="V31" s="162"/>
      <c r="W31" s="60"/>
      <c r="X31" s="162"/>
      <c r="Y31" s="60"/>
      <c r="Z31" s="60"/>
      <c r="AA31" s="60"/>
      <c r="AB31" s="60"/>
      <c r="AC31" s="60"/>
      <c r="AD31" s="162"/>
      <c r="AE31" s="60"/>
    </row>
    <row r="32" spans="1:31" s="48" customFormat="1" ht="13.5" x14ac:dyDescent="0.25">
      <c r="G32" s="60"/>
      <c r="H32" s="162"/>
      <c r="I32" s="50"/>
      <c r="J32" s="162"/>
      <c r="K32" s="60"/>
      <c r="L32" s="162"/>
      <c r="M32" s="60"/>
      <c r="N32" s="162"/>
      <c r="O32" s="60"/>
      <c r="P32" s="162"/>
      <c r="Q32" s="60"/>
      <c r="R32" s="60"/>
      <c r="S32" s="60"/>
      <c r="T32" s="162"/>
      <c r="U32" s="60"/>
      <c r="V32" s="162"/>
      <c r="W32" s="60"/>
      <c r="X32" s="162"/>
      <c r="Y32" s="60"/>
      <c r="Z32" s="60"/>
      <c r="AA32" s="60"/>
      <c r="AB32" s="60"/>
      <c r="AC32" s="60"/>
      <c r="AD32" s="162"/>
      <c r="AE32" s="60"/>
    </row>
    <row r="33" spans="4:31" s="48" customFormat="1" ht="13.5" x14ac:dyDescent="0.25">
      <c r="G33" s="60"/>
      <c r="H33" s="162"/>
      <c r="I33" s="50"/>
      <c r="J33" s="162"/>
      <c r="K33" s="60"/>
      <c r="L33" s="162"/>
      <c r="M33" s="60"/>
      <c r="N33" s="162"/>
      <c r="O33" s="60"/>
      <c r="P33" s="162"/>
      <c r="Q33" s="60"/>
      <c r="R33" s="60"/>
      <c r="S33" s="60"/>
      <c r="T33" s="162"/>
      <c r="U33" s="60"/>
      <c r="V33" s="162"/>
      <c r="W33" s="60"/>
      <c r="X33" s="162"/>
      <c r="Y33" s="60"/>
      <c r="Z33" s="60"/>
      <c r="AA33" s="60"/>
      <c r="AB33" s="60"/>
      <c r="AC33" s="60"/>
      <c r="AD33" s="162"/>
      <c r="AE33" s="60"/>
    </row>
    <row r="34" spans="4:31" s="48" customFormat="1" ht="13.5" x14ac:dyDescent="0.25">
      <c r="G34" s="60"/>
      <c r="H34" s="162"/>
      <c r="I34" s="50"/>
      <c r="J34" s="162"/>
      <c r="K34" s="60"/>
      <c r="L34" s="162"/>
      <c r="M34" s="60"/>
      <c r="N34" s="162"/>
      <c r="O34" s="60"/>
      <c r="P34" s="162"/>
      <c r="Q34" s="60"/>
      <c r="R34" s="60"/>
      <c r="S34" s="60"/>
      <c r="T34" s="162"/>
      <c r="U34" s="60"/>
      <c r="V34" s="162"/>
      <c r="W34" s="60"/>
      <c r="X34" s="162"/>
      <c r="Y34" s="60"/>
      <c r="Z34" s="60"/>
      <c r="AA34" s="60"/>
      <c r="AB34" s="60"/>
      <c r="AC34" s="60"/>
      <c r="AD34" s="162"/>
      <c r="AE34" s="60"/>
    </row>
    <row r="35" spans="4:31" s="48" customFormat="1" ht="13.5" x14ac:dyDescent="0.25">
      <c r="G35" s="60"/>
      <c r="H35" s="162"/>
      <c r="I35" s="50"/>
      <c r="J35" s="162"/>
      <c r="K35" s="60"/>
      <c r="L35" s="162"/>
      <c r="M35" s="60"/>
      <c r="N35" s="162"/>
      <c r="O35" s="60"/>
      <c r="P35" s="162"/>
      <c r="Q35" s="60"/>
      <c r="R35" s="60"/>
      <c r="S35" s="60"/>
      <c r="T35" s="162"/>
      <c r="U35" s="60"/>
      <c r="V35" s="162"/>
      <c r="W35" s="60"/>
      <c r="X35" s="162"/>
      <c r="Y35" s="60"/>
      <c r="Z35" s="60"/>
      <c r="AA35" s="60"/>
      <c r="AB35" s="60"/>
      <c r="AC35" s="60"/>
      <c r="AD35" s="162"/>
      <c r="AE35" s="60"/>
    </row>
    <row r="36" spans="4:31" s="48" customFormat="1" ht="13.5" x14ac:dyDescent="0.25">
      <c r="G36" s="60"/>
      <c r="H36" s="162"/>
      <c r="I36" s="50"/>
      <c r="J36" s="162"/>
      <c r="K36" s="60"/>
      <c r="L36" s="162"/>
      <c r="M36" s="60"/>
      <c r="N36" s="162"/>
      <c r="O36" s="60"/>
      <c r="P36" s="162"/>
      <c r="Q36" s="60"/>
      <c r="R36" s="60"/>
      <c r="S36" s="60"/>
      <c r="T36" s="162"/>
      <c r="U36" s="60"/>
      <c r="V36" s="162"/>
      <c r="W36" s="60"/>
      <c r="X36" s="162"/>
      <c r="Y36" s="60"/>
      <c r="Z36" s="60"/>
      <c r="AA36" s="60"/>
      <c r="AB36" s="60"/>
      <c r="AC36" s="60"/>
      <c r="AD36" s="162"/>
      <c r="AE36" s="60"/>
    </row>
    <row r="37" spans="4:31" s="48" customFormat="1" ht="13.5" x14ac:dyDescent="0.25">
      <c r="G37" s="60"/>
      <c r="H37" s="162"/>
      <c r="I37" s="50"/>
      <c r="J37" s="162"/>
      <c r="K37" s="60"/>
      <c r="L37" s="162"/>
      <c r="M37" s="60"/>
      <c r="N37" s="162"/>
      <c r="O37" s="60"/>
      <c r="P37" s="162"/>
      <c r="Q37" s="60"/>
      <c r="R37" s="60"/>
      <c r="S37" s="60"/>
      <c r="T37" s="162"/>
      <c r="U37" s="60"/>
      <c r="V37" s="162"/>
      <c r="W37" s="60"/>
      <c r="X37" s="162"/>
      <c r="Y37" s="60"/>
      <c r="Z37" s="60"/>
      <c r="AA37" s="60"/>
      <c r="AB37" s="60"/>
      <c r="AC37" s="60"/>
      <c r="AD37" s="162"/>
      <c r="AE37" s="60"/>
    </row>
    <row r="38" spans="4:31" s="48" customFormat="1" ht="13.5" x14ac:dyDescent="0.25">
      <c r="G38" s="60"/>
      <c r="H38" s="162"/>
      <c r="I38" s="50"/>
      <c r="J38" s="162"/>
      <c r="K38" s="60"/>
      <c r="L38" s="162"/>
      <c r="M38" s="60"/>
      <c r="N38" s="162"/>
      <c r="O38" s="60"/>
      <c r="P38" s="162"/>
      <c r="Q38" s="60"/>
      <c r="R38" s="60"/>
      <c r="S38" s="60"/>
      <c r="T38" s="162"/>
      <c r="U38" s="60"/>
      <c r="V38" s="162"/>
      <c r="W38" s="60"/>
      <c r="X38" s="162"/>
      <c r="Y38" s="60"/>
      <c r="Z38" s="60"/>
      <c r="AA38" s="60"/>
      <c r="AB38" s="60"/>
      <c r="AC38" s="60"/>
      <c r="AD38" s="162"/>
      <c r="AE38" s="60"/>
    </row>
    <row r="39" spans="4:31" s="48" customFormat="1" ht="13.5" x14ac:dyDescent="0.25">
      <c r="G39" s="60"/>
      <c r="H39" s="162"/>
      <c r="I39" s="50"/>
      <c r="J39" s="162"/>
      <c r="K39" s="60"/>
      <c r="L39" s="162"/>
      <c r="M39" s="60"/>
      <c r="N39" s="162"/>
      <c r="O39" s="60"/>
      <c r="P39" s="162"/>
      <c r="Q39" s="60"/>
      <c r="R39" s="60"/>
      <c r="S39" s="60"/>
      <c r="T39" s="162"/>
      <c r="U39" s="60"/>
      <c r="V39" s="162"/>
      <c r="W39" s="60"/>
      <c r="X39" s="162"/>
      <c r="Y39" s="60"/>
      <c r="Z39" s="60"/>
      <c r="AA39" s="60"/>
      <c r="AB39" s="60"/>
      <c r="AC39" s="60"/>
      <c r="AD39" s="162"/>
      <c r="AE39" s="60"/>
    </row>
    <row r="40" spans="4:31" s="48" customFormat="1" ht="13.5" x14ac:dyDescent="0.25">
      <c r="G40" s="60"/>
      <c r="H40" s="162"/>
      <c r="I40" s="50"/>
      <c r="J40" s="162"/>
      <c r="K40" s="60"/>
      <c r="L40" s="162"/>
      <c r="M40" s="60"/>
      <c r="N40" s="162"/>
      <c r="O40" s="60"/>
      <c r="P40" s="162"/>
      <c r="Q40" s="60"/>
      <c r="R40" s="60"/>
      <c r="S40" s="60"/>
      <c r="T40" s="162"/>
      <c r="U40" s="60"/>
      <c r="V40" s="162"/>
      <c r="W40" s="60"/>
      <c r="X40" s="162"/>
      <c r="Y40" s="60"/>
      <c r="Z40" s="60"/>
      <c r="AA40" s="60"/>
      <c r="AB40" s="60"/>
      <c r="AC40" s="60"/>
      <c r="AD40" s="162"/>
      <c r="AE40" s="60"/>
    </row>
    <row r="41" spans="4:31" s="48" customFormat="1" ht="13.5" x14ac:dyDescent="0.25">
      <c r="D41" s="3"/>
      <c r="G41" s="60"/>
      <c r="H41" s="162"/>
      <c r="I41" s="50"/>
      <c r="J41" s="162"/>
      <c r="K41" s="60"/>
      <c r="L41" s="162"/>
      <c r="M41" s="60"/>
      <c r="N41" s="162"/>
      <c r="O41" s="60"/>
      <c r="P41" s="162"/>
      <c r="Q41" s="60"/>
      <c r="R41" s="60"/>
      <c r="S41" s="60"/>
      <c r="T41" s="162"/>
      <c r="U41" s="60"/>
      <c r="V41" s="162"/>
      <c r="W41" s="60"/>
      <c r="X41" s="162"/>
      <c r="Y41" s="60"/>
      <c r="Z41" s="60"/>
      <c r="AA41" s="60"/>
      <c r="AB41" s="60"/>
      <c r="AC41" s="60"/>
      <c r="AD41" s="162"/>
      <c r="AE41" s="60"/>
    </row>
  </sheetData>
  <sortState ref="D15:D53">
    <sortCondition ref="D53"/>
  </sortState>
  <mergeCells count="37">
    <mergeCell ref="F16:G16"/>
    <mergeCell ref="U23:X23"/>
    <mergeCell ref="C13:D13"/>
    <mergeCell ref="X8:Y8"/>
    <mergeCell ref="A14:D15"/>
    <mergeCell ref="T22:Y22"/>
    <mergeCell ref="H17:K17"/>
    <mergeCell ref="H18:K18"/>
    <mergeCell ref="H21:K21"/>
    <mergeCell ref="E14:G15"/>
    <mergeCell ref="R8:S8"/>
    <mergeCell ref="F7:F9"/>
    <mergeCell ref="AD8:AE8"/>
    <mergeCell ref="H15:M15"/>
    <mergeCell ref="N15:S15"/>
    <mergeCell ref="T15:Y15"/>
    <mergeCell ref="Z15:AE15"/>
    <mergeCell ref="Z8:AA8"/>
    <mergeCell ref="AB8:AC8"/>
    <mergeCell ref="T8:U8"/>
    <mergeCell ref="V8:W8"/>
    <mergeCell ref="AB18:AC18"/>
    <mergeCell ref="C11:D11"/>
    <mergeCell ref="C12:D12"/>
    <mergeCell ref="A1:AE1"/>
    <mergeCell ref="A2:AE2"/>
    <mergeCell ref="A3:AE3"/>
    <mergeCell ref="A7:A9"/>
    <mergeCell ref="B7:D9"/>
    <mergeCell ref="E7:E9"/>
    <mergeCell ref="G7:G9"/>
    <mergeCell ref="H7:AE7"/>
    <mergeCell ref="H8:I8"/>
    <mergeCell ref="J8:K8"/>
    <mergeCell ref="L8:M8"/>
    <mergeCell ref="N8:O8"/>
    <mergeCell ref="P8:Q8"/>
  </mergeCells>
  <pageMargins left="0.17" right="0.13" top="0.75" bottom="0.34" header="0.39" footer="0.5"/>
  <pageSetup paperSize="5" scale="85" orientation="landscape" horizontalDpi="0" verticalDpi="0" r:id="rId1"/>
  <headerFooter>
    <oddHeader>&amp;L&amp;"Baskerville Old Face,Regular"&amp;10PPMP - Office of the Municipal Planning and Development Coordinator
Matalam, Cotabato</oddHeader>
    <oddFooter>&amp;C&amp;"Arial,Bold"&amp;10page &amp;P
(PPMP- 20%EDF)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workbookViewId="0">
      <selection activeCell="B13" sqref="B13:G14"/>
    </sheetView>
  </sheetViews>
  <sheetFormatPr defaultRowHeight="15" x14ac:dyDescent="0.25"/>
  <cols>
    <col min="1" max="1" width="5.7109375" style="48" customWidth="1"/>
    <col min="2" max="2" width="4.85546875" style="48" customWidth="1"/>
    <col min="3" max="3" width="24.28515625" style="48" customWidth="1"/>
    <col min="4" max="4" width="7" style="48" customWidth="1"/>
    <col min="5" max="5" width="4.42578125" style="48" customWidth="1"/>
    <col min="6" max="6" width="10.5703125" style="48" customWidth="1"/>
    <col min="7" max="7" width="12" style="60" customWidth="1"/>
    <col min="8" max="8" width="5.5703125" style="166" customWidth="1"/>
    <col min="9" max="9" width="10.85546875" style="60" customWidth="1"/>
    <col min="10" max="10" width="4.7109375" style="48" customWidth="1"/>
    <col min="11" max="11" width="4.140625" style="48" customWidth="1"/>
    <col min="12" max="13" width="4.85546875" style="48" customWidth="1"/>
    <col min="14" max="14" width="4.5703125" style="162" customWidth="1"/>
    <col min="15" max="15" width="11.85546875" style="60" customWidth="1"/>
    <col min="16" max="16" width="4.7109375" style="48" customWidth="1"/>
    <col min="17" max="17" width="5.42578125" style="48" customWidth="1"/>
    <col min="18" max="18" width="4.5703125" style="48" customWidth="1"/>
    <col min="19" max="19" width="5.140625" style="48" customWidth="1"/>
    <col min="20" max="20" width="4.5703125" style="168" customWidth="1"/>
    <col min="21" max="21" width="5.5703125" style="60" customWidth="1"/>
    <col min="22" max="22" width="4.28515625" style="48" customWidth="1"/>
    <col min="23" max="23" width="5.7109375" style="48" customWidth="1"/>
    <col min="24" max="24" width="4.5703125" style="48" customWidth="1"/>
    <col min="25" max="25" width="5.28515625" style="48" customWidth="1"/>
    <col min="26" max="26" width="4.5703125" style="172" customWidth="1"/>
    <col min="27" max="27" width="5.28515625" style="60" customWidth="1"/>
    <col min="28" max="28" width="4.42578125" style="48" customWidth="1"/>
    <col min="29" max="29" width="5.42578125" style="48" customWidth="1"/>
    <col min="30" max="31" width="4.42578125" style="48" customWidth="1"/>
    <col min="32" max="32" width="30.85546875" style="48" customWidth="1"/>
    <col min="33" max="33" width="9.140625" style="48"/>
  </cols>
  <sheetData>
    <row r="1" spans="1:32" ht="15.75" x14ac:dyDescent="0.25">
      <c r="A1" s="585" t="s">
        <v>781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  <c r="AC1" s="585"/>
      <c r="AD1" s="585"/>
      <c r="AE1" s="585"/>
      <c r="AF1" s="585"/>
    </row>
    <row r="2" spans="1:32" x14ac:dyDescent="0.25">
      <c r="A2" s="586" t="s">
        <v>727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86"/>
      <c r="AE2" s="586"/>
      <c r="AF2" s="586"/>
    </row>
    <row r="3" spans="1:32" x14ac:dyDescent="0.25">
      <c r="A3" s="587" t="s">
        <v>2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  <c r="AC3" s="587"/>
      <c r="AD3" s="587"/>
      <c r="AE3" s="587"/>
      <c r="AF3" s="587"/>
    </row>
    <row r="4" spans="1:32" x14ac:dyDescent="0.25">
      <c r="A4" s="51" t="s">
        <v>728</v>
      </c>
      <c r="G4" s="48"/>
      <c r="H4" s="162"/>
      <c r="J4" s="50"/>
      <c r="N4" s="166"/>
      <c r="Z4" s="168"/>
    </row>
    <row r="5" spans="1:32" x14ac:dyDescent="0.25">
      <c r="A5" s="593" t="s">
        <v>4</v>
      </c>
      <c r="B5" s="594"/>
      <c r="C5" s="594"/>
      <c r="D5" s="594" t="s">
        <v>5</v>
      </c>
      <c r="E5" s="599" t="s">
        <v>106</v>
      </c>
      <c r="F5" s="599" t="s">
        <v>359</v>
      </c>
      <c r="G5" s="554" t="s">
        <v>6</v>
      </c>
      <c r="H5" s="594" t="s">
        <v>21</v>
      </c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4"/>
      <c r="AA5" s="594"/>
      <c r="AB5" s="594"/>
      <c r="AC5" s="594"/>
      <c r="AD5" s="594"/>
      <c r="AE5" s="598"/>
    </row>
    <row r="6" spans="1:32" x14ac:dyDescent="0.25">
      <c r="A6" s="591"/>
      <c r="B6" s="589"/>
      <c r="C6" s="589"/>
      <c r="D6" s="589"/>
      <c r="E6" s="600"/>
      <c r="F6" s="600"/>
      <c r="G6" s="557"/>
      <c r="H6" s="591" t="s">
        <v>9</v>
      </c>
      <c r="I6" s="589"/>
      <c r="J6" s="589" t="s">
        <v>10</v>
      </c>
      <c r="K6" s="589"/>
      <c r="L6" s="589" t="s">
        <v>11</v>
      </c>
      <c r="M6" s="592"/>
      <c r="N6" s="588" t="s">
        <v>12</v>
      </c>
      <c r="O6" s="589"/>
      <c r="P6" s="589" t="s">
        <v>13</v>
      </c>
      <c r="Q6" s="589"/>
      <c r="R6" s="589" t="s">
        <v>14</v>
      </c>
      <c r="S6" s="592"/>
      <c r="T6" s="588" t="s">
        <v>15</v>
      </c>
      <c r="U6" s="589"/>
      <c r="V6" s="589" t="s">
        <v>16</v>
      </c>
      <c r="W6" s="589"/>
      <c r="X6" s="589" t="s">
        <v>17</v>
      </c>
      <c r="Y6" s="590"/>
      <c r="Z6" s="591" t="s">
        <v>18</v>
      </c>
      <c r="AA6" s="589"/>
      <c r="AB6" s="589" t="s">
        <v>19</v>
      </c>
      <c r="AC6" s="589"/>
      <c r="AD6" s="589" t="s">
        <v>20</v>
      </c>
      <c r="AE6" s="592"/>
    </row>
    <row r="7" spans="1:32" ht="13.5" customHeight="1" thickBot="1" x14ac:dyDescent="0.3">
      <c r="A7" s="595"/>
      <c r="B7" s="596"/>
      <c r="C7" s="596"/>
      <c r="D7" s="596"/>
      <c r="E7" s="601"/>
      <c r="F7" s="601"/>
      <c r="G7" s="597"/>
      <c r="H7" s="178" t="s">
        <v>7</v>
      </c>
      <c r="I7" s="157" t="s">
        <v>8</v>
      </c>
      <c r="J7" s="303" t="s">
        <v>7</v>
      </c>
      <c r="K7" s="303" t="s">
        <v>8</v>
      </c>
      <c r="L7" s="303" t="s">
        <v>7</v>
      </c>
      <c r="M7" s="7" t="s">
        <v>8</v>
      </c>
      <c r="N7" s="179" t="s">
        <v>7</v>
      </c>
      <c r="O7" s="159" t="s">
        <v>8</v>
      </c>
      <c r="P7" s="303" t="s">
        <v>7</v>
      </c>
      <c r="Q7" s="303" t="s">
        <v>8</v>
      </c>
      <c r="R7" s="303" t="s">
        <v>7</v>
      </c>
      <c r="S7" s="7" t="s">
        <v>8</v>
      </c>
      <c r="T7" s="180" t="s">
        <v>7</v>
      </c>
      <c r="U7" s="159" t="s">
        <v>8</v>
      </c>
      <c r="V7" s="303" t="s">
        <v>7</v>
      </c>
      <c r="W7" s="303" t="s">
        <v>8</v>
      </c>
      <c r="X7" s="303" t="s">
        <v>7</v>
      </c>
      <c r="Y7" s="6" t="s">
        <v>8</v>
      </c>
      <c r="Z7" s="181" t="s">
        <v>7</v>
      </c>
      <c r="AA7" s="159" t="s">
        <v>8</v>
      </c>
      <c r="AB7" s="303" t="s">
        <v>7</v>
      </c>
      <c r="AC7" s="303" t="s">
        <v>8</v>
      </c>
      <c r="AD7" s="303" t="s">
        <v>7</v>
      </c>
      <c r="AE7" s="7" t="s">
        <v>8</v>
      </c>
    </row>
    <row r="8" spans="1:32" ht="15" customHeight="1" thickTop="1" x14ac:dyDescent="0.25">
      <c r="A8" s="52" t="s">
        <v>3</v>
      </c>
      <c r="B8" s="52" t="s">
        <v>734</v>
      </c>
      <c r="C8" s="155"/>
      <c r="D8" s="137"/>
      <c r="E8" s="16"/>
      <c r="F8" s="16"/>
      <c r="G8" s="69"/>
      <c r="H8" s="175"/>
      <c r="I8" s="138"/>
      <c r="J8" s="137"/>
      <c r="K8" s="137"/>
      <c r="L8" s="137"/>
      <c r="M8" s="17"/>
      <c r="N8" s="176"/>
      <c r="O8" s="138"/>
      <c r="P8" s="137"/>
      <c r="Q8" s="137"/>
      <c r="R8" s="137"/>
      <c r="S8" s="17"/>
      <c r="T8" s="177"/>
      <c r="U8" s="138"/>
      <c r="V8" s="137"/>
      <c r="W8" s="137"/>
      <c r="X8" s="137"/>
      <c r="Y8" s="16"/>
      <c r="Z8" s="306"/>
      <c r="AA8" s="138"/>
      <c r="AB8" s="137"/>
      <c r="AC8" s="137"/>
      <c r="AD8" s="137"/>
      <c r="AE8" s="17"/>
    </row>
    <row r="9" spans="1:32" ht="15" customHeight="1" x14ac:dyDescent="0.25">
      <c r="A9" s="54"/>
      <c r="B9" s="155" t="s">
        <v>729</v>
      </c>
      <c r="C9" s="36"/>
      <c r="D9" s="36"/>
      <c r="E9" s="10"/>
      <c r="F9" s="10"/>
      <c r="G9" s="41"/>
      <c r="H9" s="164"/>
      <c r="I9" s="38"/>
      <c r="J9" s="36"/>
      <c r="K9" s="36"/>
      <c r="L9" s="36"/>
      <c r="M9" s="11"/>
      <c r="N9" s="167"/>
      <c r="O9" s="38"/>
      <c r="P9" s="36"/>
      <c r="Q9" s="36"/>
      <c r="R9" s="36"/>
      <c r="S9" s="11"/>
      <c r="T9" s="169"/>
      <c r="U9" s="38"/>
      <c r="V9" s="36"/>
      <c r="W9" s="36"/>
      <c r="X9" s="36"/>
      <c r="Y9" s="10"/>
      <c r="Z9" s="171"/>
      <c r="AA9" s="38"/>
      <c r="AB9" s="36"/>
      <c r="AC9" s="36"/>
      <c r="AD9" s="36"/>
      <c r="AE9" s="11"/>
    </row>
    <row r="10" spans="1:32" x14ac:dyDescent="0.25">
      <c r="A10" s="613">
        <v>9127</v>
      </c>
      <c r="B10" s="609" t="s">
        <v>730</v>
      </c>
      <c r="C10" s="610"/>
      <c r="D10" s="36"/>
      <c r="E10" s="10"/>
      <c r="F10" s="10"/>
      <c r="G10" s="41"/>
      <c r="H10" s="164"/>
      <c r="I10" s="38"/>
      <c r="J10" s="36"/>
      <c r="K10" s="36"/>
      <c r="L10" s="36"/>
      <c r="M10" s="10"/>
      <c r="N10" s="164"/>
      <c r="O10" s="38"/>
      <c r="P10" s="36"/>
      <c r="Q10" s="36"/>
      <c r="R10" s="36"/>
      <c r="S10" s="10"/>
      <c r="T10" s="170"/>
      <c r="U10" s="38"/>
      <c r="V10" s="36"/>
      <c r="W10" s="36"/>
      <c r="X10" s="36"/>
      <c r="Y10" s="10"/>
      <c r="Z10" s="170"/>
      <c r="AA10" s="38"/>
      <c r="AB10" s="36"/>
      <c r="AC10" s="36"/>
      <c r="AD10" s="36"/>
      <c r="AE10" s="11"/>
      <c r="AF10" s="61">
        <f>+I10+O10+U10+AA10</f>
        <v>0</v>
      </c>
    </row>
    <row r="11" spans="1:32" x14ac:dyDescent="0.25">
      <c r="A11" s="614"/>
      <c r="B11" s="611"/>
      <c r="C11" s="612"/>
      <c r="D11" s="36"/>
      <c r="E11" s="10"/>
      <c r="F11" s="10"/>
      <c r="G11" s="41"/>
      <c r="H11" s="164"/>
      <c r="I11" s="38"/>
      <c r="J11" s="36"/>
      <c r="K11" s="36"/>
      <c r="L11" s="36"/>
      <c r="M11" s="11"/>
      <c r="N11" s="167"/>
      <c r="O11" s="38"/>
      <c r="P11" s="36"/>
      <c r="Q11" s="36"/>
      <c r="R11" s="36"/>
      <c r="S11" s="11"/>
      <c r="T11" s="169"/>
      <c r="U11" s="38"/>
      <c r="V11" s="36"/>
      <c r="W11" s="36"/>
      <c r="X11" s="36"/>
      <c r="Y11" s="10"/>
      <c r="Z11" s="170"/>
      <c r="AA11" s="38"/>
      <c r="AB11" s="36"/>
      <c r="AC11" s="36"/>
      <c r="AD11" s="36"/>
      <c r="AE11" s="11"/>
      <c r="AF11" s="61"/>
    </row>
    <row r="12" spans="1:32" ht="27" customHeight="1" x14ac:dyDescent="0.25">
      <c r="A12" s="457"/>
      <c r="B12" s="615" t="s">
        <v>731</v>
      </c>
      <c r="C12" s="616"/>
      <c r="D12" s="36"/>
      <c r="E12" s="10"/>
      <c r="F12" s="10"/>
      <c r="G12" s="41"/>
      <c r="H12" s="164"/>
      <c r="I12" s="38"/>
      <c r="J12" s="36"/>
      <c r="K12" s="36"/>
      <c r="L12" s="36"/>
      <c r="M12" s="11"/>
      <c r="N12" s="167"/>
      <c r="O12" s="38"/>
      <c r="P12" s="36"/>
      <c r="Q12" s="36"/>
      <c r="R12" s="36"/>
      <c r="S12" s="11"/>
      <c r="T12" s="169"/>
      <c r="U12" s="38"/>
      <c r="V12" s="36"/>
      <c r="W12" s="36"/>
      <c r="X12" s="36"/>
      <c r="Y12" s="10"/>
      <c r="Z12" s="170"/>
      <c r="AA12" s="38"/>
      <c r="AB12" s="160"/>
      <c r="AC12" s="160"/>
      <c r="AD12" s="160"/>
      <c r="AE12" s="161"/>
      <c r="AF12" s="61"/>
    </row>
    <row r="13" spans="1:32" ht="25.5" customHeight="1" x14ac:dyDescent="0.25">
      <c r="A13" s="457"/>
      <c r="B13" s="615" t="s">
        <v>732</v>
      </c>
      <c r="C13" s="616"/>
      <c r="D13" s="36">
        <v>1</v>
      </c>
      <c r="E13" s="10" t="s">
        <v>395</v>
      </c>
      <c r="F13" s="41">
        <v>14000000</v>
      </c>
      <c r="G13" s="41">
        <v>14000000</v>
      </c>
      <c r="H13" s="164">
        <v>1</v>
      </c>
      <c r="I13" s="38">
        <v>14000000</v>
      </c>
      <c r="J13" s="36"/>
      <c r="K13" s="36"/>
      <c r="L13" s="36"/>
      <c r="M13" s="11"/>
      <c r="N13" s="167"/>
      <c r="O13" s="38"/>
      <c r="P13" s="36"/>
      <c r="Q13" s="36"/>
      <c r="R13" s="36"/>
      <c r="S13" s="11"/>
      <c r="T13" s="169"/>
      <c r="U13" s="38"/>
      <c r="V13" s="36"/>
      <c r="W13" s="36"/>
      <c r="X13" s="36"/>
      <c r="Y13" s="10"/>
      <c r="Z13" s="170"/>
      <c r="AA13" s="38"/>
      <c r="AB13" s="160"/>
      <c r="AC13" s="160"/>
      <c r="AD13" s="160"/>
      <c r="AE13" s="161"/>
      <c r="AF13" s="61"/>
    </row>
    <row r="14" spans="1:32" x14ac:dyDescent="0.25">
      <c r="A14" s="54"/>
      <c r="B14" s="36" t="s">
        <v>733</v>
      </c>
      <c r="C14" s="36"/>
      <c r="D14" s="36">
        <v>1</v>
      </c>
      <c r="E14" s="10" t="s">
        <v>395</v>
      </c>
      <c r="F14" s="41">
        <v>1000000</v>
      </c>
      <c r="G14" s="41">
        <v>1000000</v>
      </c>
      <c r="H14" s="164"/>
      <c r="I14" s="38"/>
      <c r="J14" s="36"/>
      <c r="K14" s="36"/>
      <c r="L14" s="36"/>
      <c r="M14" s="11"/>
      <c r="N14" s="167">
        <v>1</v>
      </c>
      <c r="O14" s="38">
        <v>1000000</v>
      </c>
      <c r="P14" s="36"/>
      <c r="Q14" s="36"/>
      <c r="R14" s="36"/>
      <c r="S14" s="11"/>
      <c r="T14" s="169"/>
      <c r="U14" s="38"/>
      <c r="V14" s="36"/>
      <c r="W14" s="36"/>
      <c r="X14" s="36"/>
      <c r="Y14" s="10"/>
      <c r="Z14" s="171"/>
      <c r="AA14" s="38"/>
      <c r="AB14" s="160"/>
      <c r="AC14" s="160"/>
      <c r="AD14" s="160"/>
      <c r="AE14" s="161"/>
      <c r="AF14" s="61"/>
    </row>
    <row r="15" spans="1:32" s="48" customFormat="1" ht="15" customHeight="1" x14ac:dyDescent="0.25">
      <c r="A15" s="605" t="s">
        <v>686</v>
      </c>
      <c r="B15" s="606"/>
      <c r="C15" s="607"/>
      <c r="D15" s="338"/>
      <c r="E15" s="339"/>
      <c r="F15" s="340"/>
      <c r="G15" s="340">
        <f>SUM(G13:G14)</f>
        <v>15000000</v>
      </c>
      <c r="H15" s="341"/>
      <c r="I15" s="340">
        <f>SUM(I11:I14)</f>
        <v>14000000</v>
      </c>
      <c r="J15" s="338"/>
      <c r="K15" s="338"/>
      <c r="L15" s="338"/>
      <c r="M15" s="342"/>
      <c r="N15" s="343"/>
      <c r="O15" s="340">
        <f>SUM(O11:O14)</f>
        <v>1000000</v>
      </c>
      <c r="P15" s="338"/>
      <c r="Q15" s="344"/>
      <c r="R15" s="338"/>
      <c r="S15" s="345"/>
      <c r="T15" s="346"/>
      <c r="U15" s="340">
        <f>SUM(U11:U14)</f>
        <v>0</v>
      </c>
      <c r="V15" s="338"/>
      <c r="W15" s="347"/>
      <c r="X15" s="338"/>
      <c r="Y15" s="348"/>
      <c r="Z15" s="349"/>
      <c r="AA15" s="340">
        <f>SUM(AA11:AA14)</f>
        <v>0</v>
      </c>
      <c r="AB15" s="338"/>
      <c r="AC15" s="338"/>
      <c r="AD15" s="338"/>
      <c r="AE15" s="342"/>
      <c r="AF15" s="61"/>
    </row>
    <row r="16" spans="1:32" x14ac:dyDescent="0.25">
      <c r="A16" s="263"/>
      <c r="B16" s="263"/>
      <c r="C16" s="263"/>
      <c r="D16" s="263"/>
      <c r="E16" s="263"/>
      <c r="F16" s="263"/>
      <c r="G16" s="265"/>
      <c r="H16" s="266"/>
      <c r="I16" s="267"/>
      <c r="J16" s="265"/>
      <c r="K16" s="265"/>
      <c r="L16" s="265"/>
      <c r="M16" s="265"/>
      <c r="N16" s="266"/>
      <c r="O16" s="265"/>
      <c r="P16" s="265"/>
      <c r="Q16" s="265"/>
      <c r="R16" s="265"/>
      <c r="S16" s="265"/>
      <c r="T16" s="268"/>
      <c r="U16" s="265"/>
      <c r="V16" s="265"/>
      <c r="W16" s="265"/>
      <c r="X16" s="265"/>
      <c r="Y16" s="263"/>
      <c r="Z16" s="264"/>
    </row>
    <row r="17" spans="1:26" x14ac:dyDescent="0.25">
      <c r="A17" s="263"/>
      <c r="B17" s="263"/>
      <c r="C17" s="263"/>
      <c r="D17" s="263"/>
      <c r="E17" s="263"/>
      <c r="F17" s="263"/>
      <c r="G17" s="265"/>
      <c r="H17" s="266"/>
      <c r="I17" s="267"/>
      <c r="J17" s="265"/>
      <c r="K17" s="265"/>
      <c r="L17" s="265"/>
      <c r="M17" s="265"/>
      <c r="N17" s="266"/>
      <c r="O17" s="265"/>
      <c r="P17" s="265"/>
      <c r="Q17" s="265"/>
      <c r="R17" s="265"/>
      <c r="S17" s="265"/>
      <c r="T17" s="268"/>
      <c r="U17" s="265"/>
      <c r="V17" s="265"/>
      <c r="W17" s="265"/>
      <c r="X17" s="265"/>
      <c r="Y17" s="263"/>
      <c r="Z17" s="264"/>
    </row>
    <row r="18" spans="1:26" x14ac:dyDescent="0.25">
      <c r="A18" s="263"/>
      <c r="B18" s="263"/>
      <c r="C18" s="263"/>
      <c r="D18" s="263"/>
      <c r="E18" s="263"/>
      <c r="F18" s="263"/>
      <c r="G18" s="265"/>
      <c r="H18" s="266"/>
      <c r="I18" s="267"/>
      <c r="J18" s="265"/>
      <c r="K18" s="265"/>
      <c r="L18" s="265"/>
      <c r="M18" s="265"/>
      <c r="N18" s="266"/>
      <c r="O18" s="265"/>
      <c r="P18" s="265"/>
      <c r="Q18" s="265"/>
      <c r="R18" s="265"/>
      <c r="S18" s="265"/>
      <c r="T18" s="268"/>
      <c r="U18" s="265"/>
      <c r="V18" s="265"/>
      <c r="W18" s="265"/>
      <c r="X18" s="265"/>
      <c r="Y18" s="263"/>
      <c r="Z18" s="264"/>
    </row>
    <row r="19" spans="1:26" ht="19.5" x14ac:dyDescent="0.55000000000000004">
      <c r="A19" s="263"/>
      <c r="B19" s="263"/>
      <c r="C19" s="603"/>
      <c r="D19" s="603"/>
      <c r="E19" s="603"/>
      <c r="F19" s="263"/>
      <c r="G19" s="265"/>
      <c r="H19" s="266"/>
      <c r="I19" s="267"/>
      <c r="J19" s="265"/>
      <c r="K19" s="265"/>
      <c r="L19" s="265"/>
      <c r="M19" s="265"/>
      <c r="N19" s="266"/>
      <c r="O19" s="265"/>
      <c r="P19" s="265"/>
      <c r="Q19" s="265"/>
      <c r="R19" s="265"/>
      <c r="S19" s="265"/>
      <c r="T19" s="268"/>
      <c r="U19" s="608"/>
      <c r="V19" s="608"/>
      <c r="W19" s="608"/>
      <c r="X19" s="608"/>
      <c r="Y19" s="608"/>
      <c r="Z19" s="608"/>
    </row>
    <row r="20" spans="1:26" x14ac:dyDescent="0.25">
      <c r="A20" s="263"/>
      <c r="B20" s="263"/>
      <c r="C20" s="604"/>
      <c r="D20" s="604"/>
      <c r="E20" s="604"/>
      <c r="F20" s="263"/>
      <c r="G20" s="265"/>
      <c r="H20" s="266"/>
      <c r="I20" s="267"/>
      <c r="J20" s="265"/>
      <c r="K20" s="265"/>
      <c r="L20" s="265"/>
      <c r="M20" s="265"/>
      <c r="N20" s="266"/>
      <c r="O20" s="265"/>
      <c r="P20" s="265"/>
      <c r="Q20" s="265"/>
      <c r="R20" s="265"/>
      <c r="S20" s="265"/>
      <c r="T20" s="268"/>
      <c r="U20" s="602"/>
      <c r="V20" s="602"/>
      <c r="W20" s="602"/>
      <c r="X20" s="602"/>
      <c r="Y20" s="602"/>
      <c r="Z20" s="602"/>
    </row>
    <row r="21" spans="1:26" x14ac:dyDescent="0.25">
      <c r="A21" s="263"/>
      <c r="B21" s="263"/>
      <c r="C21" s="263"/>
      <c r="D21" s="263"/>
      <c r="E21" s="263"/>
      <c r="F21" s="263"/>
      <c r="G21" s="265"/>
      <c r="H21" s="266"/>
      <c r="I21" s="267"/>
      <c r="J21" s="265"/>
      <c r="K21" s="265"/>
      <c r="L21" s="265"/>
      <c r="M21" s="265"/>
      <c r="N21" s="266"/>
      <c r="O21" s="265"/>
      <c r="P21" s="265"/>
      <c r="Q21" s="265"/>
      <c r="R21" s="265"/>
      <c r="S21" s="265"/>
      <c r="T21" s="268"/>
      <c r="U21" s="265"/>
      <c r="V21" s="265"/>
      <c r="W21" s="265"/>
      <c r="X21" s="265"/>
      <c r="Y21" s="263"/>
      <c r="Z21" s="264"/>
    </row>
  </sheetData>
  <mergeCells count="30">
    <mergeCell ref="E5:E7"/>
    <mergeCell ref="F5:F7"/>
    <mergeCell ref="U20:Z20"/>
    <mergeCell ref="C19:E19"/>
    <mergeCell ref="C20:E20"/>
    <mergeCell ref="A15:C15"/>
    <mergeCell ref="H6:I6"/>
    <mergeCell ref="J6:K6"/>
    <mergeCell ref="L6:M6"/>
    <mergeCell ref="U19:Z19"/>
    <mergeCell ref="B10:C11"/>
    <mergeCell ref="A10:A11"/>
    <mergeCell ref="B12:C12"/>
    <mergeCell ref="B13:C13"/>
    <mergeCell ref="A1:AF1"/>
    <mergeCell ref="A2:AF2"/>
    <mergeCell ref="A3:AF3"/>
    <mergeCell ref="T6:U6"/>
    <mergeCell ref="V6:W6"/>
    <mergeCell ref="X6:Y6"/>
    <mergeCell ref="Z6:AA6"/>
    <mergeCell ref="AB6:AC6"/>
    <mergeCell ref="AD6:AE6"/>
    <mergeCell ref="A5:C7"/>
    <mergeCell ref="D5:D7"/>
    <mergeCell ref="G5:G7"/>
    <mergeCell ref="H5:AE5"/>
    <mergeCell ref="N6:O6"/>
    <mergeCell ref="P6:Q6"/>
    <mergeCell ref="R6:S6"/>
  </mergeCells>
  <pageMargins left="0.44" right="0.23" top="1.01" bottom="0.7" header="0.25" footer="0.3"/>
  <pageSetup paperSize="5" scale="80" orientation="landscape" horizontalDpi="0" verticalDpi="0" r:id="rId1"/>
  <headerFooter>
    <oddHeader>&amp;L&amp;"-,Bold Italic"&amp;8PPMP ANNEX 3
20% EDF 2017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opLeftCell="A10" workbookViewId="0">
      <selection activeCell="B10" sqref="B10:C10"/>
    </sheetView>
  </sheetViews>
  <sheetFormatPr defaultRowHeight="15" x14ac:dyDescent="0.25"/>
  <cols>
    <col min="1" max="1" width="5.7109375" style="48" customWidth="1"/>
    <col min="2" max="2" width="4.85546875" style="48" customWidth="1"/>
    <col min="3" max="3" width="24.28515625" style="48" customWidth="1"/>
    <col min="4" max="4" width="7" style="48" customWidth="1"/>
    <col min="5" max="5" width="4.42578125" style="48" customWidth="1"/>
    <col min="6" max="6" width="10.5703125" style="48" customWidth="1"/>
    <col min="7" max="7" width="12" style="60" customWidth="1"/>
    <col min="8" max="8" width="5.5703125" style="166" customWidth="1"/>
    <col min="9" max="9" width="10.85546875" style="60" customWidth="1"/>
    <col min="10" max="10" width="4.7109375" style="48" customWidth="1"/>
    <col min="11" max="11" width="4.140625" style="48" customWidth="1"/>
    <col min="12" max="13" width="4.85546875" style="48" customWidth="1"/>
    <col min="14" max="14" width="4.5703125" style="162" customWidth="1"/>
    <col min="15" max="15" width="5.5703125" style="60" customWidth="1"/>
    <col min="16" max="16" width="4.7109375" style="48" customWidth="1"/>
    <col min="17" max="17" width="5.42578125" style="48" customWidth="1"/>
    <col min="18" max="18" width="4.5703125" style="48" customWidth="1"/>
    <col min="19" max="19" width="5.140625" style="48" customWidth="1"/>
    <col min="20" max="20" width="4.5703125" style="168" customWidth="1"/>
    <col min="21" max="21" width="5.5703125" style="60" customWidth="1"/>
    <col min="22" max="22" width="4.28515625" style="48" customWidth="1"/>
    <col min="23" max="23" width="5.7109375" style="48" customWidth="1"/>
    <col min="24" max="24" width="4.5703125" style="48" customWidth="1"/>
    <col min="25" max="25" width="5.28515625" style="48" customWidth="1"/>
    <col min="26" max="26" width="4.5703125" style="172" customWidth="1"/>
    <col min="27" max="27" width="5.28515625" style="60" customWidth="1"/>
    <col min="28" max="28" width="4.42578125" style="48" customWidth="1"/>
    <col min="29" max="29" width="5.42578125" style="48" customWidth="1"/>
    <col min="30" max="31" width="4.42578125" style="48" customWidth="1"/>
    <col min="32" max="32" width="30.85546875" style="48" customWidth="1"/>
    <col min="33" max="33" width="9.140625" style="48"/>
  </cols>
  <sheetData>
    <row r="1" spans="1:32" ht="15.75" x14ac:dyDescent="0.25">
      <c r="A1" s="585" t="s">
        <v>779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  <c r="AC1" s="585"/>
      <c r="AD1" s="585"/>
      <c r="AE1" s="585"/>
      <c r="AF1" s="585"/>
    </row>
    <row r="2" spans="1:32" x14ac:dyDescent="0.25">
      <c r="A2" s="586" t="s">
        <v>727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86"/>
      <c r="AE2" s="586"/>
      <c r="AF2" s="586"/>
    </row>
    <row r="3" spans="1:32" x14ac:dyDescent="0.25">
      <c r="A3" s="587" t="s">
        <v>2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  <c r="AC3" s="587"/>
      <c r="AD3" s="587"/>
      <c r="AE3" s="587"/>
      <c r="AF3" s="587"/>
    </row>
    <row r="4" spans="1:32" x14ac:dyDescent="0.25">
      <c r="A4" s="51" t="s">
        <v>728</v>
      </c>
      <c r="G4" s="48"/>
      <c r="H4" s="162"/>
      <c r="J4" s="50"/>
      <c r="N4" s="166"/>
      <c r="Z4" s="168"/>
    </row>
    <row r="5" spans="1:32" x14ac:dyDescent="0.25">
      <c r="A5" s="593" t="s">
        <v>4</v>
      </c>
      <c r="B5" s="594"/>
      <c r="C5" s="594"/>
      <c r="D5" s="594" t="s">
        <v>5</v>
      </c>
      <c r="E5" s="599" t="s">
        <v>106</v>
      </c>
      <c r="F5" s="599" t="s">
        <v>359</v>
      </c>
      <c r="G5" s="554" t="s">
        <v>6</v>
      </c>
      <c r="H5" s="594" t="s">
        <v>21</v>
      </c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4"/>
      <c r="AA5" s="594"/>
      <c r="AB5" s="594"/>
      <c r="AC5" s="594"/>
      <c r="AD5" s="594"/>
      <c r="AE5" s="598"/>
    </row>
    <row r="6" spans="1:32" x14ac:dyDescent="0.25">
      <c r="A6" s="591"/>
      <c r="B6" s="589"/>
      <c r="C6" s="589"/>
      <c r="D6" s="589"/>
      <c r="E6" s="600"/>
      <c r="F6" s="600"/>
      <c r="G6" s="557"/>
      <c r="H6" s="591" t="s">
        <v>9</v>
      </c>
      <c r="I6" s="589"/>
      <c r="J6" s="589" t="s">
        <v>10</v>
      </c>
      <c r="K6" s="589"/>
      <c r="L6" s="589" t="s">
        <v>11</v>
      </c>
      <c r="M6" s="592"/>
      <c r="N6" s="588" t="s">
        <v>12</v>
      </c>
      <c r="O6" s="589"/>
      <c r="P6" s="589" t="s">
        <v>13</v>
      </c>
      <c r="Q6" s="589"/>
      <c r="R6" s="589" t="s">
        <v>14</v>
      </c>
      <c r="S6" s="592"/>
      <c r="T6" s="588" t="s">
        <v>15</v>
      </c>
      <c r="U6" s="589"/>
      <c r="V6" s="589" t="s">
        <v>16</v>
      </c>
      <c r="W6" s="589"/>
      <c r="X6" s="589" t="s">
        <v>17</v>
      </c>
      <c r="Y6" s="590"/>
      <c r="Z6" s="591" t="s">
        <v>18</v>
      </c>
      <c r="AA6" s="589"/>
      <c r="AB6" s="589" t="s">
        <v>19</v>
      </c>
      <c r="AC6" s="589"/>
      <c r="AD6" s="589" t="s">
        <v>20</v>
      </c>
      <c r="AE6" s="592"/>
    </row>
    <row r="7" spans="1:32" ht="13.5" customHeight="1" thickBot="1" x14ac:dyDescent="0.3">
      <c r="A7" s="595"/>
      <c r="B7" s="596"/>
      <c r="C7" s="596"/>
      <c r="D7" s="596"/>
      <c r="E7" s="601"/>
      <c r="F7" s="601"/>
      <c r="G7" s="597"/>
      <c r="H7" s="178" t="s">
        <v>7</v>
      </c>
      <c r="I7" s="157" t="s">
        <v>8</v>
      </c>
      <c r="J7" s="443" t="s">
        <v>7</v>
      </c>
      <c r="K7" s="443" t="s">
        <v>8</v>
      </c>
      <c r="L7" s="443" t="s">
        <v>7</v>
      </c>
      <c r="M7" s="7" t="s">
        <v>8</v>
      </c>
      <c r="N7" s="179" t="s">
        <v>7</v>
      </c>
      <c r="O7" s="159" t="s">
        <v>8</v>
      </c>
      <c r="P7" s="443" t="s">
        <v>7</v>
      </c>
      <c r="Q7" s="443" t="s">
        <v>8</v>
      </c>
      <c r="R7" s="443" t="s">
        <v>7</v>
      </c>
      <c r="S7" s="7" t="s">
        <v>8</v>
      </c>
      <c r="T7" s="180" t="s">
        <v>7</v>
      </c>
      <c r="U7" s="159" t="s">
        <v>8</v>
      </c>
      <c r="V7" s="443" t="s">
        <v>7</v>
      </c>
      <c r="W7" s="443" t="s">
        <v>8</v>
      </c>
      <c r="X7" s="443" t="s">
        <v>7</v>
      </c>
      <c r="Y7" s="6" t="s">
        <v>8</v>
      </c>
      <c r="Z7" s="181" t="s">
        <v>7</v>
      </c>
      <c r="AA7" s="159" t="s">
        <v>8</v>
      </c>
      <c r="AB7" s="443" t="s">
        <v>7</v>
      </c>
      <c r="AC7" s="443" t="s">
        <v>8</v>
      </c>
      <c r="AD7" s="443" t="s">
        <v>7</v>
      </c>
      <c r="AE7" s="7" t="s">
        <v>8</v>
      </c>
    </row>
    <row r="8" spans="1:32" ht="15" customHeight="1" thickTop="1" x14ac:dyDescent="0.25">
      <c r="A8" s="52" t="s">
        <v>3</v>
      </c>
      <c r="B8" s="52" t="s">
        <v>734</v>
      </c>
      <c r="C8" s="155"/>
      <c r="D8" s="137"/>
      <c r="E8" s="16"/>
      <c r="F8" s="16"/>
      <c r="G8" s="69"/>
      <c r="H8" s="460"/>
      <c r="I8" s="138"/>
      <c r="J8" s="137"/>
      <c r="K8" s="137"/>
      <c r="L8" s="137"/>
      <c r="M8" s="17"/>
      <c r="N8" s="176"/>
      <c r="O8" s="138"/>
      <c r="P8" s="137"/>
      <c r="Q8" s="137"/>
      <c r="R8" s="137"/>
      <c r="S8" s="17"/>
      <c r="T8" s="177"/>
      <c r="U8" s="138"/>
      <c r="V8" s="137"/>
      <c r="W8" s="137"/>
      <c r="X8" s="137"/>
      <c r="Y8" s="16"/>
      <c r="Z8" s="306"/>
      <c r="AA8" s="138"/>
      <c r="AB8" s="137"/>
      <c r="AC8" s="137"/>
      <c r="AD8" s="137"/>
      <c r="AE8" s="17"/>
    </row>
    <row r="9" spans="1:32" ht="15" customHeight="1" x14ac:dyDescent="0.25">
      <c r="A9" s="54"/>
      <c r="B9" s="155" t="s">
        <v>735</v>
      </c>
      <c r="C9" s="36"/>
      <c r="D9" s="36"/>
      <c r="E9" s="10"/>
      <c r="F9" s="10"/>
      <c r="G9" s="41"/>
      <c r="H9" s="164"/>
      <c r="I9" s="38"/>
      <c r="J9" s="36"/>
      <c r="K9" s="36"/>
      <c r="L9" s="36"/>
      <c r="M9" s="11"/>
      <c r="N9" s="167"/>
      <c r="O9" s="38"/>
      <c r="P9" s="36"/>
      <c r="Q9" s="36"/>
      <c r="R9" s="36"/>
      <c r="S9" s="11"/>
      <c r="T9" s="169"/>
      <c r="U9" s="38"/>
      <c r="V9" s="36"/>
      <c r="W9" s="36"/>
      <c r="X9" s="36"/>
      <c r="Y9" s="10"/>
      <c r="Z9" s="171"/>
      <c r="AA9" s="38"/>
      <c r="AB9" s="36"/>
      <c r="AC9" s="36"/>
      <c r="AD9" s="36"/>
      <c r="AE9" s="11"/>
    </row>
    <row r="10" spans="1:32" ht="26.25" customHeight="1" x14ac:dyDescent="0.25">
      <c r="A10" s="458">
        <v>3093</v>
      </c>
      <c r="B10" s="617" t="s">
        <v>736</v>
      </c>
      <c r="C10" s="618"/>
      <c r="D10" s="36">
        <v>1</v>
      </c>
      <c r="E10" s="10" t="s">
        <v>421</v>
      </c>
      <c r="F10" s="41">
        <v>300000</v>
      </c>
      <c r="G10" s="41">
        <f>+F10</f>
        <v>300000</v>
      </c>
      <c r="H10" s="54">
        <v>1</v>
      </c>
      <c r="I10" s="41">
        <v>300000</v>
      </c>
      <c r="J10" s="36"/>
      <c r="K10" s="36"/>
      <c r="L10" s="36"/>
      <c r="M10" s="10"/>
      <c r="N10" s="164"/>
      <c r="O10" s="38"/>
      <c r="P10" s="36"/>
      <c r="Q10" s="36"/>
      <c r="R10" s="36"/>
      <c r="S10" s="10"/>
      <c r="T10" s="170"/>
      <c r="U10" s="38"/>
      <c r="V10" s="36"/>
      <c r="W10" s="36"/>
      <c r="X10" s="36"/>
      <c r="Y10" s="10"/>
      <c r="Z10" s="170"/>
      <c r="AA10" s="38"/>
      <c r="AB10" s="36"/>
      <c r="AC10" s="36"/>
      <c r="AD10" s="36"/>
      <c r="AE10" s="11"/>
      <c r="AF10" s="61"/>
    </row>
    <row r="11" spans="1:32" ht="27" customHeight="1" x14ac:dyDescent="0.25">
      <c r="A11" s="457">
        <f>+A10+1</f>
        <v>3094</v>
      </c>
      <c r="B11" s="615" t="s">
        <v>737</v>
      </c>
      <c r="C11" s="616"/>
      <c r="D11" s="36">
        <v>1</v>
      </c>
      <c r="E11" s="10" t="s">
        <v>421</v>
      </c>
      <c r="F11" s="41">
        <v>150000</v>
      </c>
      <c r="G11" s="41">
        <f t="shared" ref="G11:G24" si="0">+F11</f>
        <v>150000</v>
      </c>
      <c r="H11" s="54">
        <v>1</v>
      </c>
      <c r="I11" s="41">
        <v>150000</v>
      </c>
      <c r="J11" s="36"/>
      <c r="K11" s="36"/>
      <c r="L11" s="36"/>
      <c r="M11" s="11"/>
      <c r="N11" s="167"/>
      <c r="O11" s="38"/>
      <c r="P11" s="36"/>
      <c r="Q11" s="36"/>
      <c r="R11" s="36"/>
      <c r="S11" s="11"/>
      <c r="T11" s="169"/>
      <c r="U11" s="38"/>
      <c r="V11" s="36"/>
      <c r="W11" s="36"/>
      <c r="X11" s="36"/>
      <c r="Y11" s="10"/>
      <c r="Z11" s="170"/>
      <c r="AA11" s="38"/>
      <c r="AB11" s="36"/>
      <c r="AC11" s="36"/>
      <c r="AD11" s="36"/>
      <c r="AE11" s="11"/>
      <c r="AF11" s="61"/>
    </row>
    <row r="12" spans="1:32" ht="25.5" customHeight="1" x14ac:dyDescent="0.25">
      <c r="A12" s="457">
        <f t="shared" ref="A12:A24" si="1">+A11+1</f>
        <v>3095</v>
      </c>
      <c r="B12" s="615" t="s">
        <v>738</v>
      </c>
      <c r="C12" s="616"/>
      <c r="D12" s="36">
        <v>1</v>
      </c>
      <c r="E12" s="10" t="s">
        <v>421</v>
      </c>
      <c r="F12" s="41">
        <v>100000</v>
      </c>
      <c r="G12" s="41">
        <f t="shared" si="0"/>
        <v>100000</v>
      </c>
      <c r="H12" s="54">
        <v>1</v>
      </c>
      <c r="I12" s="41">
        <v>100000</v>
      </c>
      <c r="J12" s="36"/>
      <c r="K12" s="36"/>
      <c r="L12" s="36"/>
      <c r="M12" s="11"/>
      <c r="N12" s="167"/>
      <c r="O12" s="38"/>
      <c r="P12" s="36"/>
      <c r="Q12" s="36"/>
      <c r="R12" s="36"/>
      <c r="S12" s="11"/>
      <c r="T12" s="169"/>
      <c r="U12" s="38"/>
      <c r="V12" s="36"/>
      <c r="W12" s="36"/>
      <c r="X12" s="36"/>
      <c r="Y12" s="10"/>
      <c r="Z12" s="170"/>
      <c r="AA12" s="38"/>
      <c r="AB12" s="36"/>
      <c r="AC12" s="36"/>
      <c r="AD12" s="36"/>
      <c r="AE12" s="11"/>
      <c r="AF12" s="61"/>
    </row>
    <row r="13" spans="1:32" ht="25.5" customHeight="1" x14ac:dyDescent="0.25">
      <c r="A13" s="457">
        <f t="shared" si="1"/>
        <v>3096</v>
      </c>
      <c r="B13" s="615" t="s">
        <v>743</v>
      </c>
      <c r="C13" s="616"/>
      <c r="D13" s="36">
        <v>1</v>
      </c>
      <c r="E13" s="10" t="s">
        <v>421</v>
      </c>
      <c r="F13" s="41">
        <v>250000</v>
      </c>
      <c r="G13" s="41">
        <f t="shared" si="0"/>
        <v>250000</v>
      </c>
      <c r="H13" s="54">
        <v>1</v>
      </c>
      <c r="I13" s="41">
        <v>250000</v>
      </c>
      <c r="J13" s="36"/>
      <c r="K13" s="36"/>
      <c r="L13" s="36"/>
      <c r="M13" s="11"/>
      <c r="N13" s="167"/>
      <c r="O13" s="38"/>
      <c r="P13" s="36"/>
      <c r="Q13" s="36"/>
      <c r="R13" s="36"/>
      <c r="S13" s="11"/>
      <c r="T13" s="169"/>
      <c r="U13" s="38"/>
      <c r="V13" s="36"/>
      <c r="W13" s="36"/>
      <c r="X13" s="36"/>
      <c r="Y13" s="10"/>
      <c r="Z13" s="170"/>
      <c r="AA13" s="38"/>
      <c r="AB13" s="36"/>
      <c r="AC13" s="36"/>
      <c r="AD13" s="36"/>
      <c r="AE13" s="11"/>
      <c r="AF13" s="61"/>
    </row>
    <row r="14" spans="1:32" ht="25.5" customHeight="1" x14ac:dyDescent="0.25">
      <c r="A14" s="457">
        <f t="shared" si="1"/>
        <v>3097</v>
      </c>
      <c r="B14" s="615" t="s">
        <v>744</v>
      </c>
      <c r="C14" s="616"/>
      <c r="D14" s="36">
        <v>1</v>
      </c>
      <c r="E14" s="10" t="s">
        <v>421</v>
      </c>
      <c r="F14" s="41">
        <v>50000</v>
      </c>
      <c r="G14" s="41">
        <f t="shared" si="0"/>
        <v>50000</v>
      </c>
      <c r="H14" s="54">
        <v>1</v>
      </c>
      <c r="I14" s="41">
        <v>50000</v>
      </c>
      <c r="J14" s="36"/>
      <c r="K14" s="36"/>
      <c r="L14" s="36"/>
      <c r="M14" s="11"/>
      <c r="N14" s="167"/>
      <c r="O14" s="38"/>
      <c r="P14" s="36"/>
      <c r="Q14" s="36"/>
      <c r="R14" s="36"/>
      <c r="S14" s="11"/>
      <c r="T14" s="169"/>
      <c r="U14" s="38"/>
      <c r="V14" s="36"/>
      <c r="W14" s="36"/>
      <c r="X14" s="36"/>
      <c r="Y14" s="10"/>
      <c r="Z14" s="170"/>
      <c r="AA14" s="38"/>
      <c r="AB14" s="36"/>
      <c r="AC14" s="36"/>
      <c r="AD14" s="36"/>
      <c r="AE14" s="11"/>
      <c r="AF14" s="61"/>
    </row>
    <row r="15" spans="1:32" ht="25.5" customHeight="1" x14ac:dyDescent="0.25">
      <c r="A15" s="457">
        <f t="shared" si="1"/>
        <v>3098</v>
      </c>
      <c r="B15" s="615" t="s">
        <v>801</v>
      </c>
      <c r="C15" s="616"/>
      <c r="D15" s="36">
        <v>1</v>
      </c>
      <c r="E15" s="10" t="s">
        <v>421</v>
      </c>
      <c r="F15" s="41">
        <v>500000</v>
      </c>
      <c r="G15" s="41">
        <f t="shared" si="0"/>
        <v>500000</v>
      </c>
      <c r="H15" s="54">
        <v>1</v>
      </c>
      <c r="I15" s="41">
        <v>500000</v>
      </c>
      <c r="J15" s="36"/>
      <c r="K15" s="36"/>
      <c r="L15" s="36"/>
      <c r="M15" s="11"/>
      <c r="N15" s="167"/>
      <c r="O15" s="38"/>
      <c r="P15" s="36"/>
      <c r="Q15" s="36"/>
      <c r="R15" s="36"/>
      <c r="S15" s="11"/>
      <c r="T15" s="169"/>
      <c r="U15" s="38"/>
      <c r="V15" s="36"/>
      <c r="W15" s="36"/>
      <c r="X15" s="36"/>
      <c r="Y15" s="10"/>
      <c r="Z15" s="170"/>
      <c r="AA15" s="38"/>
      <c r="AB15" s="36"/>
      <c r="AC15" s="36"/>
      <c r="AD15" s="36"/>
      <c r="AE15" s="11"/>
      <c r="AF15" s="61"/>
    </row>
    <row r="16" spans="1:32" ht="25.5" customHeight="1" x14ac:dyDescent="0.25">
      <c r="A16" s="457">
        <f t="shared" si="1"/>
        <v>3099</v>
      </c>
      <c r="B16" s="615" t="s">
        <v>745</v>
      </c>
      <c r="C16" s="616"/>
      <c r="D16" s="36">
        <v>1</v>
      </c>
      <c r="E16" s="10" t="s">
        <v>421</v>
      </c>
      <c r="F16" s="41">
        <v>275000</v>
      </c>
      <c r="G16" s="41">
        <f t="shared" si="0"/>
        <v>275000</v>
      </c>
      <c r="H16" s="54">
        <v>1</v>
      </c>
      <c r="I16" s="41">
        <v>275000</v>
      </c>
      <c r="J16" s="36"/>
      <c r="K16" s="36"/>
      <c r="L16" s="36"/>
      <c r="M16" s="11"/>
      <c r="N16" s="167"/>
      <c r="O16" s="38"/>
      <c r="P16" s="36"/>
      <c r="Q16" s="36"/>
      <c r="R16" s="36"/>
      <c r="S16" s="11"/>
      <c r="T16" s="169"/>
      <c r="U16" s="38"/>
      <c r="V16" s="36"/>
      <c r="W16" s="36"/>
      <c r="X16" s="36"/>
      <c r="Y16" s="10"/>
      <c r="Z16" s="170"/>
      <c r="AA16" s="38"/>
      <c r="AB16" s="36"/>
      <c r="AC16" s="36"/>
      <c r="AD16" s="36"/>
      <c r="AE16" s="11"/>
      <c r="AF16" s="61"/>
    </row>
    <row r="17" spans="1:32" ht="25.5" customHeight="1" x14ac:dyDescent="0.25">
      <c r="A17" s="457">
        <f t="shared" si="1"/>
        <v>3100</v>
      </c>
      <c r="B17" s="615" t="s">
        <v>746</v>
      </c>
      <c r="C17" s="616"/>
      <c r="D17" s="36">
        <v>1</v>
      </c>
      <c r="E17" s="10" t="s">
        <v>421</v>
      </c>
      <c r="F17" s="41">
        <v>100000</v>
      </c>
      <c r="G17" s="41">
        <f t="shared" si="0"/>
        <v>100000</v>
      </c>
      <c r="H17" s="54">
        <v>1</v>
      </c>
      <c r="I17" s="41">
        <v>100000</v>
      </c>
      <c r="J17" s="36"/>
      <c r="K17" s="36"/>
      <c r="L17" s="36"/>
      <c r="M17" s="11"/>
      <c r="N17" s="167"/>
      <c r="O17" s="38"/>
      <c r="P17" s="36"/>
      <c r="Q17" s="36"/>
      <c r="R17" s="36"/>
      <c r="S17" s="11"/>
      <c r="T17" s="169"/>
      <c r="U17" s="38"/>
      <c r="V17" s="36"/>
      <c r="W17" s="36"/>
      <c r="X17" s="36"/>
      <c r="Y17" s="10"/>
      <c r="Z17" s="170"/>
      <c r="AA17" s="38"/>
      <c r="AB17" s="36"/>
      <c r="AC17" s="36"/>
      <c r="AD17" s="36"/>
      <c r="AE17" s="11"/>
      <c r="AF17" s="61"/>
    </row>
    <row r="18" spans="1:32" ht="25.5" customHeight="1" x14ac:dyDescent="0.25">
      <c r="A18" s="457">
        <f t="shared" si="1"/>
        <v>3101</v>
      </c>
      <c r="B18" s="615" t="s">
        <v>747</v>
      </c>
      <c r="C18" s="616"/>
      <c r="D18" s="36">
        <v>1</v>
      </c>
      <c r="E18" s="10" t="s">
        <v>421</v>
      </c>
      <c r="F18" s="41">
        <v>150000</v>
      </c>
      <c r="G18" s="41">
        <f t="shared" si="0"/>
        <v>150000</v>
      </c>
      <c r="H18" s="54">
        <v>1</v>
      </c>
      <c r="I18" s="41">
        <v>150000</v>
      </c>
      <c r="J18" s="36"/>
      <c r="K18" s="36"/>
      <c r="L18" s="36"/>
      <c r="M18" s="11"/>
      <c r="N18" s="167"/>
      <c r="O18" s="38"/>
      <c r="P18" s="36"/>
      <c r="Q18" s="36"/>
      <c r="R18" s="36"/>
      <c r="S18" s="11"/>
      <c r="T18" s="169"/>
      <c r="U18" s="38"/>
      <c r="V18" s="36"/>
      <c r="W18" s="36"/>
      <c r="X18" s="36"/>
      <c r="Y18" s="10"/>
      <c r="Z18" s="170"/>
      <c r="AA18" s="38"/>
      <c r="AB18" s="36"/>
      <c r="AC18" s="36"/>
      <c r="AD18" s="36"/>
      <c r="AE18" s="11"/>
      <c r="AF18" s="61"/>
    </row>
    <row r="19" spans="1:32" ht="25.5" customHeight="1" x14ac:dyDescent="0.25">
      <c r="A19" s="457">
        <f t="shared" si="1"/>
        <v>3102</v>
      </c>
      <c r="B19" s="615" t="s">
        <v>748</v>
      </c>
      <c r="C19" s="616"/>
      <c r="D19" s="36">
        <v>1</v>
      </c>
      <c r="E19" s="10" t="s">
        <v>421</v>
      </c>
      <c r="F19" s="41">
        <v>160000</v>
      </c>
      <c r="G19" s="41">
        <f t="shared" si="0"/>
        <v>160000</v>
      </c>
      <c r="H19" s="54">
        <v>1</v>
      </c>
      <c r="I19" s="41">
        <v>160000</v>
      </c>
      <c r="J19" s="36"/>
      <c r="K19" s="36"/>
      <c r="L19" s="36"/>
      <c r="M19" s="11"/>
      <c r="N19" s="167"/>
      <c r="O19" s="38"/>
      <c r="P19" s="36"/>
      <c r="Q19" s="36"/>
      <c r="R19" s="36"/>
      <c r="S19" s="11"/>
      <c r="T19" s="169"/>
      <c r="U19" s="38"/>
      <c r="V19" s="36"/>
      <c r="W19" s="36"/>
      <c r="X19" s="36"/>
      <c r="Y19" s="10"/>
      <c r="Z19" s="170"/>
      <c r="AA19" s="38"/>
      <c r="AB19" s="36"/>
      <c r="AC19" s="36"/>
      <c r="AD19" s="36"/>
      <c r="AE19" s="11"/>
      <c r="AF19" s="61"/>
    </row>
    <row r="20" spans="1:32" ht="25.5" customHeight="1" x14ac:dyDescent="0.25">
      <c r="A20" s="457">
        <f t="shared" si="1"/>
        <v>3103</v>
      </c>
      <c r="B20" s="615" t="s">
        <v>749</v>
      </c>
      <c r="C20" s="616"/>
      <c r="D20" s="36">
        <v>1</v>
      </c>
      <c r="E20" s="10" t="s">
        <v>421</v>
      </c>
      <c r="F20" s="41">
        <v>160000</v>
      </c>
      <c r="G20" s="41">
        <f t="shared" si="0"/>
        <v>160000</v>
      </c>
      <c r="H20" s="54">
        <v>1</v>
      </c>
      <c r="I20" s="41">
        <v>160000</v>
      </c>
      <c r="J20" s="36"/>
      <c r="K20" s="36"/>
      <c r="L20" s="36"/>
      <c r="M20" s="11"/>
      <c r="N20" s="167"/>
      <c r="O20" s="38"/>
      <c r="P20" s="36"/>
      <c r="Q20" s="36"/>
      <c r="R20" s="36"/>
      <c r="S20" s="11"/>
      <c r="T20" s="169"/>
      <c r="U20" s="38"/>
      <c r="V20" s="36"/>
      <c r="W20" s="36"/>
      <c r="X20" s="36"/>
      <c r="Y20" s="10"/>
      <c r="Z20" s="170"/>
      <c r="AA20" s="38"/>
      <c r="AB20" s="36"/>
      <c r="AC20" s="36"/>
      <c r="AD20" s="36"/>
      <c r="AE20" s="11"/>
      <c r="AF20" s="61"/>
    </row>
    <row r="21" spans="1:32" ht="25.5" customHeight="1" x14ac:dyDescent="0.25">
      <c r="A21" s="457">
        <f t="shared" si="1"/>
        <v>3104</v>
      </c>
      <c r="B21" s="615" t="s">
        <v>750</v>
      </c>
      <c r="C21" s="616"/>
      <c r="D21" s="36">
        <v>1</v>
      </c>
      <c r="E21" s="10" t="s">
        <v>421</v>
      </c>
      <c r="F21" s="41">
        <v>100000</v>
      </c>
      <c r="G21" s="41">
        <f t="shared" si="0"/>
        <v>100000</v>
      </c>
      <c r="H21" s="54">
        <v>1</v>
      </c>
      <c r="I21" s="41">
        <v>100000</v>
      </c>
      <c r="J21" s="36"/>
      <c r="K21" s="36"/>
      <c r="L21" s="36"/>
      <c r="M21" s="11"/>
      <c r="N21" s="167"/>
      <c r="O21" s="38"/>
      <c r="P21" s="36"/>
      <c r="Q21" s="36"/>
      <c r="R21" s="36"/>
      <c r="S21" s="11"/>
      <c r="T21" s="169"/>
      <c r="U21" s="38"/>
      <c r="V21" s="36"/>
      <c r="W21" s="36"/>
      <c r="X21" s="36"/>
      <c r="Y21" s="10"/>
      <c r="Z21" s="170"/>
      <c r="AA21" s="38"/>
      <c r="AB21" s="36"/>
      <c r="AC21" s="36"/>
      <c r="AD21" s="36"/>
      <c r="AE21" s="11"/>
      <c r="AF21" s="61"/>
    </row>
    <row r="22" spans="1:32" ht="25.5" customHeight="1" x14ac:dyDescent="0.25">
      <c r="A22" s="457">
        <f t="shared" si="1"/>
        <v>3105</v>
      </c>
      <c r="B22" s="615" t="s">
        <v>751</v>
      </c>
      <c r="C22" s="616"/>
      <c r="D22" s="36">
        <v>1</v>
      </c>
      <c r="E22" s="10" t="s">
        <v>421</v>
      </c>
      <c r="F22" s="41">
        <v>20000</v>
      </c>
      <c r="G22" s="41">
        <f t="shared" si="0"/>
        <v>20000</v>
      </c>
      <c r="H22" s="54">
        <v>1</v>
      </c>
      <c r="I22" s="41">
        <v>20000</v>
      </c>
      <c r="J22" s="36"/>
      <c r="K22" s="36"/>
      <c r="L22" s="36"/>
      <c r="M22" s="11"/>
      <c r="N22" s="167"/>
      <c r="O22" s="38"/>
      <c r="P22" s="36"/>
      <c r="Q22" s="36"/>
      <c r="R22" s="36"/>
      <c r="S22" s="11"/>
      <c r="T22" s="169"/>
      <c r="U22" s="38"/>
      <c r="V22" s="36"/>
      <c r="W22" s="36"/>
      <c r="X22" s="36"/>
      <c r="Y22" s="10"/>
      <c r="Z22" s="170"/>
      <c r="AA22" s="38"/>
      <c r="AB22" s="36"/>
      <c r="AC22" s="36"/>
      <c r="AD22" s="36"/>
      <c r="AE22" s="11"/>
      <c r="AF22" s="61"/>
    </row>
    <row r="23" spans="1:32" ht="25.5" customHeight="1" x14ac:dyDescent="0.25">
      <c r="A23" s="457">
        <f t="shared" si="1"/>
        <v>3106</v>
      </c>
      <c r="B23" s="615" t="s">
        <v>752</v>
      </c>
      <c r="C23" s="616"/>
      <c r="D23" s="36">
        <v>1</v>
      </c>
      <c r="E23" s="10" t="s">
        <v>421</v>
      </c>
      <c r="F23" s="41">
        <v>70000</v>
      </c>
      <c r="G23" s="41">
        <f t="shared" si="0"/>
        <v>70000</v>
      </c>
      <c r="H23" s="54">
        <v>1</v>
      </c>
      <c r="I23" s="41">
        <v>70000</v>
      </c>
      <c r="J23" s="36"/>
      <c r="K23" s="36"/>
      <c r="L23" s="36"/>
      <c r="M23" s="11"/>
      <c r="N23" s="167"/>
      <c r="O23" s="38"/>
      <c r="P23" s="36"/>
      <c r="Q23" s="36"/>
      <c r="R23" s="36"/>
      <c r="S23" s="11"/>
      <c r="T23" s="169"/>
      <c r="U23" s="38"/>
      <c r="V23" s="36"/>
      <c r="W23" s="36"/>
      <c r="X23" s="36"/>
      <c r="Y23" s="10"/>
      <c r="Z23" s="170"/>
      <c r="AA23" s="38"/>
      <c r="AB23" s="36"/>
      <c r="AC23" s="36"/>
      <c r="AD23" s="36"/>
      <c r="AE23" s="11"/>
      <c r="AF23" s="61"/>
    </row>
    <row r="24" spans="1:32" ht="25.5" customHeight="1" x14ac:dyDescent="0.25">
      <c r="A24" s="457">
        <f t="shared" si="1"/>
        <v>3107</v>
      </c>
      <c r="B24" s="615" t="s">
        <v>753</v>
      </c>
      <c r="C24" s="616"/>
      <c r="D24" s="36">
        <v>1</v>
      </c>
      <c r="E24" s="10" t="s">
        <v>421</v>
      </c>
      <c r="F24" s="41">
        <v>160000</v>
      </c>
      <c r="G24" s="41">
        <f t="shared" si="0"/>
        <v>160000</v>
      </c>
      <c r="H24" s="55">
        <v>1</v>
      </c>
      <c r="I24" s="41">
        <v>160000</v>
      </c>
      <c r="J24" s="36"/>
      <c r="K24" s="36"/>
      <c r="L24" s="36"/>
      <c r="M24" s="11"/>
      <c r="N24" s="167"/>
      <c r="O24" s="38"/>
      <c r="P24" s="36"/>
      <c r="Q24" s="36"/>
      <c r="R24" s="36"/>
      <c r="S24" s="11"/>
      <c r="T24" s="169"/>
      <c r="U24" s="38"/>
      <c r="V24" s="36"/>
      <c r="W24" s="36"/>
      <c r="X24" s="36"/>
      <c r="Y24" s="10"/>
      <c r="Z24" s="170"/>
      <c r="AA24" s="38"/>
      <c r="AB24" s="36"/>
      <c r="AC24" s="36"/>
      <c r="AD24" s="36"/>
      <c r="AE24" s="11"/>
      <c r="AF24" s="61"/>
    </row>
    <row r="25" spans="1:32" s="48" customFormat="1" ht="15" customHeight="1" x14ac:dyDescent="0.25">
      <c r="A25" s="605" t="s">
        <v>686</v>
      </c>
      <c r="B25" s="606"/>
      <c r="C25" s="607"/>
      <c r="D25" s="338"/>
      <c r="E25" s="339"/>
      <c r="F25" s="340"/>
      <c r="G25" s="340">
        <f>SUM(G10:G24)</f>
        <v>2545000</v>
      </c>
      <c r="H25" s="341"/>
      <c r="I25" s="340">
        <f>SUM(I10:I24)</f>
        <v>2545000</v>
      </c>
      <c r="J25" s="338"/>
      <c r="K25" s="338"/>
      <c r="L25" s="338"/>
      <c r="M25" s="342"/>
      <c r="N25" s="343"/>
      <c r="O25" s="340">
        <f>SUM(O11:O24)</f>
        <v>0</v>
      </c>
      <c r="P25" s="338"/>
      <c r="Q25" s="344"/>
      <c r="R25" s="338"/>
      <c r="S25" s="345"/>
      <c r="T25" s="346"/>
      <c r="U25" s="340">
        <f>SUM(U11:U24)</f>
        <v>0</v>
      </c>
      <c r="V25" s="338"/>
      <c r="W25" s="347"/>
      <c r="X25" s="338"/>
      <c r="Y25" s="348"/>
      <c r="Z25" s="349"/>
      <c r="AA25" s="340">
        <f>SUM(AA11:AA24)</f>
        <v>0</v>
      </c>
      <c r="AB25" s="338"/>
      <c r="AC25" s="338"/>
      <c r="AD25" s="338"/>
      <c r="AE25" s="342"/>
      <c r="AF25" s="61">
        <f>SUM(AF11:AF24)</f>
        <v>0</v>
      </c>
    </row>
    <row r="26" spans="1:32" x14ac:dyDescent="0.25">
      <c r="A26" s="263"/>
      <c r="B26" s="263"/>
      <c r="C26" s="263"/>
      <c r="D26" s="263"/>
      <c r="E26" s="263"/>
      <c r="F26" s="263"/>
      <c r="G26" s="265"/>
      <c r="H26" s="266"/>
      <c r="I26" s="267"/>
      <c r="J26" s="265"/>
      <c r="K26" s="265"/>
      <c r="L26" s="265"/>
      <c r="M26" s="265"/>
      <c r="N26" s="266"/>
      <c r="O26" s="265"/>
      <c r="P26" s="265"/>
      <c r="Q26" s="265"/>
      <c r="R26" s="265"/>
      <c r="S26" s="265"/>
      <c r="T26" s="268"/>
      <c r="U26" s="265"/>
      <c r="V26" s="265"/>
      <c r="W26" s="265"/>
      <c r="X26" s="265"/>
      <c r="Y26" s="263"/>
      <c r="Z26" s="264"/>
    </row>
    <row r="27" spans="1:32" x14ac:dyDescent="0.25">
      <c r="A27" s="263"/>
      <c r="B27" s="263"/>
      <c r="C27" s="263"/>
      <c r="D27" s="263"/>
      <c r="E27" s="263"/>
      <c r="F27" s="263"/>
      <c r="G27" s="265"/>
      <c r="H27" s="266"/>
      <c r="I27" s="267"/>
      <c r="J27" s="265"/>
      <c r="K27" s="265"/>
      <c r="L27" s="265"/>
      <c r="M27" s="265"/>
      <c r="N27" s="266"/>
      <c r="O27" s="265"/>
      <c r="P27" s="265"/>
      <c r="Q27" s="265"/>
      <c r="R27" s="265"/>
      <c r="S27" s="265"/>
      <c r="T27" s="268"/>
      <c r="U27" s="265"/>
      <c r="V27" s="265"/>
      <c r="W27" s="265"/>
      <c r="X27" s="265"/>
      <c r="Y27" s="263"/>
      <c r="Z27" s="264"/>
    </row>
    <row r="28" spans="1:32" x14ac:dyDescent="0.25">
      <c r="A28" s="263"/>
      <c r="B28" s="263"/>
      <c r="C28" s="263"/>
      <c r="D28" s="263"/>
      <c r="E28" s="263"/>
      <c r="F28" s="263"/>
      <c r="G28" s="265"/>
      <c r="H28" s="266"/>
      <c r="I28" s="267"/>
      <c r="J28" s="265"/>
      <c r="K28" s="265"/>
      <c r="L28" s="265"/>
      <c r="M28" s="265"/>
      <c r="N28" s="266"/>
      <c r="O28" s="265"/>
      <c r="P28" s="265"/>
      <c r="Q28" s="265"/>
      <c r="R28" s="265"/>
      <c r="S28" s="265"/>
      <c r="T28" s="268"/>
      <c r="U28" s="265"/>
      <c r="V28" s="265"/>
      <c r="W28" s="265"/>
      <c r="X28" s="265"/>
      <c r="Y28" s="263"/>
      <c r="Z28" s="264"/>
    </row>
    <row r="29" spans="1:32" ht="19.5" x14ac:dyDescent="0.55000000000000004">
      <c r="A29" s="263"/>
      <c r="B29" s="263"/>
      <c r="C29" s="603"/>
      <c r="D29" s="603"/>
      <c r="E29" s="603"/>
      <c r="F29" s="263"/>
      <c r="G29" s="265"/>
      <c r="H29" s="266"/>
      <c r="I29" s="267"/>
      <c r="J29" s="265"/>
      <c r="K29" s="265"/>
      <c r="L29" s="265"/>
      <c r="M29" s="265"/>
      <c r="N29" s="266"/>
      <c r="O29" s="265"/>
      <c r="P29" s="265"/>
      <c r="Q29" s="265"/>
      <c r="R29" s="265"/>
      <c r="S29" s="265"/>
      <c r="T29" s="268"/>
      <c r="U29" s="608"/>
      <c r="V29" s="608"/>
      <c r="W29" s="608"/>
      <c r="X29" s="608"/>
      <c r="Y29" s="608"/>
      <c r="Z29" s="608"/>
    </row>
    <row r="30" spans="1:32" x14ac:dyDescent="0.25">
      <c r="A30" s="263"/>
      <c r="B30" s="263"/>
      <c r="C30" s="604"/>
      <c r="D30" s="604"/>
      <c r="E30" s="604"/>
      <c r="F30" s="263"/>
      <c r="G30" s="265"/>
      <c r="H30" s="266"/>
      <c r="I30" s="267"/>
      <c r="J30" s="265"/>
      <c r="K30" s="265"/>
      <c r="L30" s="265"/>
      <c r="M30" s="265"/>
      <c r="N30" s="266"/>
      <c r="O30" s="265"/>
      <c r="P30" s="265"/>
      <c r="Q30" s="265"/>
      <c r="R30" s="265"/>
      <c r="S30" s="265"/>
      <c r="T30" s="268"/>
      <c r="U30" s="602"/>
      <c r="V30" s="602"/>
      <c r="W30" s="602"/>
      <c r="X30" s="602"/>
      <c r="Y30" s="602"/>
      <c r="Z30" s="602"/>
    </row>
    <row r="31" spans="1:32" x14ac:dyDescent="0.25">
      <c r="A31" s="263"/>
      <c r="B31" s="263"/>
      <c r="C31" s="263"/>
      <c r="D31" s="263"/>
      <c r="E31" s="263"/>
      <c r="F31" s="263"/>
      <c r="G31" s="265"/>
      <c r="H31" s="266"/>
      <c r="I31" s="267"/>
      <c r="J31" s="265"/>
      <c r="K31" s="265"/>
      <c r="L31" s="265"/>
      <c r="M31" s="265"/>
      <c r="N31" s="266"/>
      <c r="O31" s="265"/>
      <c r="P31" s="265"/>
      <c r="Q31" s="265"/>
      <c r="R31" s="265"/>
      <c r="S31" s="265"/>
      <c r="T31" s="268"/>
      <c r="U31" s="265"/>
      <c r="V31" s="265"/>
      <c r="W31" s="265"/>
      <c r="X31" s="265"/>
      <c r="Y31" s="263"/>
      <c r="Z31" s="264"/>
    </row>
  </sheetData>
  <mergeCells count="41">
    <mergeCell ref="A1:AF1"/>
    <mergeCell ref="A2:AF2"/>
    <mergeCell ref="A3:AF3"/>
    <mergeCell ref="A5:C7"/>
    <mergeCell ref="D5:D7"/>
    <mergeCell ref="E5:E7"/>
    <mergeCell ref="F5:F7"/>
    <mergeCell ref="G5:G7"/>
    <mergeCell ref="H5:AE5"/>
    <mergeCell ref="H6:I6"/>
    <mergeCell ref="V6:W6"/>
    <mergeCell ref="X6:Y6"/>
    <mergeCell ref="Z6:AA6"/>
    <mergeCell ref="AB6:AC6"/>
    <mergeCell ref="C30:E30"/>
    <mergeCell ref="U30:Z30"/>
    <mergeCell ref="B13:C13"/>
    <mergeCell ref="B14:C14"/>
    <mergeCell ref="B15:C15"/>
    <mergeCell ref="A25:C25"/>
    <mergeCell ref="C29:E29"/>
    <mergeCell ref="U29:Z29"/>
    <mergeCell ref="B22:C22"/>
    <mergeCell ref="B23:C23"/>
    <mergeCell ref="B24:C24"/>
    <mergeCell ref="B16:C16"/>
    <mergeCell ref="B17:C17"/>
    <mergeCell ref="B18:C18"/>
    <mergeCell ref="B19:C19"/>
    <mergeCell ref="B20:C20"/>
    <mergeCell ref="B21:C21"/>
    <mergeCell ref="AD6:AE6"/>
    <mergeCell ref="B11:C11"/>
    <mergeCell ref="B12:C12"/>
    <mergeCell ref="B10:C10"/>
    <mergeCell ref="J6:K6"/>
    <mergeCell ref="L6:M6"/>
    <mergeCell ref="N6:O6"/>
    <mergeCell ref="P6:Q6"/>
    <mergeCell ref="R6:S6"/>
    <mergeCell ref="T6:U6"/>
  </mergeCells>
  <pageMargins left="0.69" right="0.23" top="0.51" bottom="0.7" header="0.25" footer="0.3"/>
  <pageSetup paperSize="5" scale="80" orientation="landscape" horizontalDpi="0" verticalDpi="0" r:id="rId1"/>
  <headerFooter>
    <oddHeader>&amp;L&amp;"-,Bold Italic"&amp;8PPMP ANNEX 2
20% EDF 2017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opLeftCell="A28" workbookViewId="0">
      <selection activeCell="U28" sqref="U28"/>
    </sheetView>
  </sheetViews>
  <sheetFormatPr defaultRowHeight="15" x14ac:dyDescent="0.25"/>
  <cols>
    <col min="1" max="1" width="5.7109375" style="48" customWidth="1"/>
    <col min="2" max="2" width="4.85546875" style="48" customWidth="1"/>
    <col min="3" max="3" width="24.28515625" style="48" customWidth="1"/>
    <col min="4" max="4" width="7" style="48" customWidth="1"/>
    <col min="5" max="5" width="4.42578125" style="48" customWidth="1"/>
    <col min="6" max="6" width="10.5703125" style="48" customWidth="1"/>
    <col min="7" max="7" width="12" style="60" customWidth="1"/>
    <col min="8" max="8" width="5.140625" style="166" customWidth="1"/>
    <col min="9" max="9" width="10.85546875" style="60" customWidth="1"/>
    <col min="10" max="10" width="4.7109375" style="48" customWidth="1"/>
    <col min="11" max="13" width="4.140625" style="48" customWidth="1"/>
    <col min="14" max="14" width="4.5703125" style="162" customWidth="1"/>
    <col min="15" max="15" width="10.140625" style="60" customWidth="1"/>
    <col min="16" max="17" width="4" style="48" customWidth="1"/>
    <col min="18" max="18" width="4.140625" style="48" customWidth="1"/>
    <col min="19" max="19" width="5.140625" style="48" customWidth="1"/>
    <col min="20" max="20" width="4.5703125" style="168" customWidth="1"/>
    <col min="21" max="21" width="9.42578125" style="60" customWidth="1"/>
    <col min="22" max="22" width="4.28515625" style="48" customWidth="1"/>
    <col min="23" max="23" width="4.7109375" style="48" customWidth="1"/>
    <col min="24" max="24" width="4.5703125" style="48" customWidth="1"/>
    <col min="25" max="25" width="4.7109375" style="48" customWidth="1"/>
    <col min="26" max="26" width="4.5703125" style="172" customWidth="1"/>
    <col min="27" max="27" width="10.7109375" style="60" customWidth="1"/>
    <col min="28" max="28" width="4.42578125" style="48" customWidth="1"/>
    <col min="29" max="29" width="5.42578125" style="48" customWidth="1"/>
    <col min="30" max="31" width="4.42578125" style="48" customWidth="1"/>
    <col min="32" max="32" width="30.85546875" style="48" customWidth="1"/>
    <col min="33" max="33" width="9.140625" style="48"/>
  </cols>
  <sheetData>
    <row r="1" spans="1:32" ht="15.75" x14ac:dyDescent="0.25">
      <c r="A1" s="585" t="s">
        <v>780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  <c r="AC1" s="585"/>
      <c r="AD1" s="585"/>
      <c r="AE1" s="585"/>
      <c r="AF1" s="585"/>
    </row>
    <row r="2" spans="1:32" x14ac:dyDescent="0.25">
      <c r="A2" s="586" t="s">
        <v>727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86"/>
      <c r="AE2" s="586"/>
      <c r="AF2" s="586"/>
    </row>
    <row r="3" spans="1:32" x14ac:dyDescent="0.25">
      <c r="A3" s="587" t="s">
        <v>2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  <c r="AC3" s="587"/>
      <c r="AD3" s="587"/>
      <c r="AE3" s="587"/>
      <c r="AF3" s="587"/>
    </row>
    <row r="4" spans="1:32" x14ac:dyDescent="0.25">
      <c r="A4" s="51" t="s">
        <v>728</v>
      </c>
      <c r="G4" s="48"/>
      <c r="H4" s="162"/>
      <c r="J4" s="50"/>
      <c r="N4" s="166"/>
      <c r="Z4" s="168"/>
    </row>
    <row r="5" spans="1:32" x14ac:dyDescent="0.25">
      <c r="A5" s="593" t="s">
        <v>4</v>
      </c>
      <c r="B5" s="594"/>
      <c r="C5" s="594"/>
      <c r="D5" s="594" t="s">
        <v>5</v>
      </c>
      <c r="E5" s="599" t="s">
        <v>106</v>
      </c>
      <c r="F5" s="599" t="s">
        <v>359</v>
      </c>
      <c r="G5" s="554" t="s">
        <v>6</v>
      </c>
      <c r="H5" s="594" t="s">
        <v>21</v>
      </c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4"/>
      <c r="AA5" s="594"/>
      <c r="AB5" s="594"/>
      <c r="AC5" s="594"/>
      <c r="AD5" s="594"/>
      <c r="AE5" s="598"/>
    </row>
    <row r="6" spans="1:32" x14ac:dyDescent="0.25">
      <c r="A6" s="591"/>
      <c r="B6" s="589"/>
      <c r="C6" s="589"/>
      <c r="D6" s="589"/>
      <c r="E6" s="600"/>
      <c r="F6" s="600"/>
      <c r="G6" s="557"/>
      <c r="H6" s="591" t="s">
        <v>9</v>
      </c>
      <c r="I6" s="589"/>
      <c r="J6" s="589" t="s">
        <v>10</v>
      </c>
      <c r="K6" s="589"/>
      <c r="L6" s="589" t="s">
        <v>11</v>
      </c>
      <c r="M6" s="592"/>
      <c r="N6" s="588" t="s">
        <v>12</v>
      </c>
      <c r="O6" s="589"/>
      <c r="P6" s="589" t="s">
        <v>13</v>
      </c>
      <c r="Q6" s="589"/>
      <c r="R6" s="589" t="s">
        <v>14</v>
      </c>
      <c r="S6" s="592"/>
      <c r="T6" s="588" t="s">
        <v>15</v>
      </c>
      <c r="U6" s="589"/>
      <c r="V6" s="589" t="s">
        <v>16</v>
      </c>
      <c r="W6" s="589"/>
      <c r="X6" s="623" t="s">
        <v>17</v>
      </c>
      <c r="Y6" s="624"/>
      <c r="Z6" s="591" t="s">
        <v>18</v>
      </c>
      <c r="AA6" s="589"/>
      <c r="AB6" s="589" t="s">
        <v>19</v>
      </c>
      <c r="AC6" s="589"/>
      <c r="AD6" s="589" t="s">
        <v>20</v>
      </c>
      <c r="AE6" s="592"/>
    </row>
    <row r="7" spans="1:32" ht="13.5" customHeight="1" thickBot="1" x14ac:dyDescent="0.3">
      <c r="A7" s="595"/>
      <c r="B7" s="596"/>
      <c r="C7" s="596"/>
      <c r="D7" s="596"/>
      <c r="E7" s="601"/>
      <c r="F7" s="601"/>
      <c r="G7" s="597"/>
      <c r="H7" s="178" t="s">
        <v>7</v>
      </c>
      <c r="I7" s="157" t="s">
        <v>8</v>
      </c>
      <c r="J7" s="443" t="s">
        <v>7</v>
      </c>
      <c r="K7" s="443" t="s">
        <v>8</v>
      </c>
      <c r="L7" s="443" t="s">
        <v>7</v>
      </c>
      <c r="M7" s="7" t="s">
        <v>8</v>
      </c>
      <c r="N7" s="179" t="s">
        <v>7</v>
      </c>
      <c r="O7" s="159" t="s">
        <v>8</v>
      </c>
      <c r="P7" s="443" t="s">
        <v>7</v>
      </c>
      <c r="Q7" s="443" t="s">
        <v>8</v>
      </c>
      <c r="R7" s="443" t="s">
        <v>7</v>
      </c>
      <c r="S7" s="7" t="s">
        <v>8</v>
      </c>
      <c r="T7" s="180" t="s">
        <v>7</v>
      </c>
      <c r="U7" s="159" t="s">
        <v>8</v>
      </c>
      <c r="V7" s="443" t="s">
        <v>7</v>
      </c>
      <c r="W7" s="443" t="s">
        <v>8</v>
      </c>
      <c r="X7" s="443" t="s">
        <v>7</v>
      </c>
      <c r="Y7" s="6" t="s">
        <v>8</v>
      </c>
      <c r="Z7" s="181" t="s">
        <v>7</v>
      </c>
      <c r="AA7" s="159" t="s">
        <v>8</v>
      </c>
      <c r="AB7" s="443" t="s">
        <v>7</v>
      </c>
      <c r="AC7" s="443" t="s">
        <v>8</v>
      </c>
      <c r="AD7" s="443" t="s">
        <v>7</v>
      </c>
      <c r="AE7" s="7" t="s">
        <v>8</v>
      </c>
    </row>
    <row r="8" spans="1:32" ht="15" customHeight="1" thickTop="1" x14ac:dyDescent="0.25">
      <c r="A8" s="52" t="s">
        <v>3</v>
      </c>
      <c r="B8" s="52" t="s">
        <v>734</v>
      </c>
      <c r="C8" s="155"/>
      <c r="D8" s="137"/>
      <c r="E8" s="16"/>
      <c r="F8" s="16"/>
      <c r="G8" s="69"/>
      <c r="H8" s="175"/>
      <c r="I8" s="138"/>
      <c r="J8" s="137"/>
      <c r="K8" s="137"/>
      <c r="L8" s="137"/>
      <c r="M8" s="17"/>
      <c r="N8" s="176"/>
      <c r="O8" s="138"/>
      <c r="P8" s="137"/>
      <c r="Q8" s="137"/>
      <c r="R8" s="137"/>
      <c r="S8" s="17"/>
      <c r="T8" s="177"/>
      <c r="U8" s="138"/>
      <c r="V8" s="137"/>
      <c r="W8" s="137"/>
      <c r="X8" s="137"/>
      <c r="Y8" s="16"/>
      <c r="Z8" s="306"/>
      <c r="AA8" s="138"/>
      <c r="AB8" s="137"/>
      <c r="AC8" s="137"/>
      <c r="AD8" s="137"/>
      <c r="AE8" s="17"/>
    </row>
    <row r="9" spans="1:32" ht="15" customHeight="1" x14ac:dyDescent="0.25">
      <c r="A9" s="54"/>
      <c r="B9" s="155" t="s">
        <v>755</v>
      </c>
      <c r="C9" s="36"/>
      <c r="D9" s="36"/>
      <c r="E9" s="10"/>
      <c r="F9" s="10"/>
      <c r="G9" s="41"/>
      <c r="H9" s="164"/>
      <c r="I9" s="38"/>
      <c r="J9" s="36"/>
      <c r="K9" s="36"/>
      <c r="L9" s="36"/>
      <c r="M9" s="11"/>
      <c r="N9" s="167"/>
      <c r="O9" s="38"/>
      <c r="P9" s="36"/>
      <c r="Q9" s="36"/>
      <c r="R9" s="36"/>
      <c r="S9" s="11"/>
      <c r="T9" s="169"/>
      <c r="U9" s="38"/>
      <c r="V9" s="36"/>
      <c r="W9" s="36"/>
      <c r="X9" s="36"/>
      <c r="Y9" s="10"/>
      <c r="Z9" s="171"/>
      <c r="AA9" s="38"/>
      <c r="AB9" s="36"/>
      <c r="AC9" s="36"/>
      <c r="AD9" s="36"/>
      <c r="AE9" s="11"/>
    </row>
    <row r="10" spans="1:32" ht="26.25" customHeight="1" x14ac:dyDescent="0.25">
      <c r="A10" s="458">
        <v>8108</v>
      </c>
      <c r="B10" s="621" t="s">
        <v>756</v>
      </c>
      <c r="C10" s="622"/>
      <c r="D10" s="36">
        <v>1</v>
      </c>
      <c r="E10" s="10" t="s">
        <v>421</v>
      </c>
      <c r="F10" s="41">
        <v>200000</v>
      </c>
      <c r="G10" s="41">
        <v>200000</v>
      </c>
      <c r="H10" s="164"/>
      <c r="I10" s="38"/>
      <c r="J10" s="36"/>
      <c r="K10" s="36"/>
      <c r="L10" s="36"/>
      <c r="M10" s="10"/>
      <c r="N10" s="164">
        <v>1</v>
      </c>
      <c r="O10" s="38">
        <f>+G10</f>
        <v>200000</v>
      </c>
      <c r="P10" s="36"/>
      <c r="Q10" s="36"/>
      <c r="R10" s="36"/>
      <c r="S10" s="10"/>
      <c r="T10" s="170"/>
      <c r="U10" s="38"/>
      <c r="V10" s="36"/>
      <c r="W10" s="36"/>
      <c r="X10" s="36"/>
      <c r="Y10" s="10"/>
      <c r="Z10" s="170"/>
      <c r="AA10" s="38"/>
      <c r="AB10" s="36"/>
      <c r="AC10" s="36"/>
      <c r="AD10" s="36"/>
      <c r="AE10" s="11"/>
      <c r="AF10" s="61">
        <f>+I10+O10+U10+AA10</f>
        <v>200000</v>
      </c>
    </row>
    <row r="11" spans="1:32" ht="27" customHeight="1" x14ac:dyDescent="0.25">
      <c r="A11" s="457">
        <f>+A10+1</f>
        <v>8109</v>
      </c>
      <c r="B11" s="619" t="s">
        <v>757</v>
      </c>
      <c r="C11" s="620"/>
      <c r="D11" s="36">
        <v>1</v>
      </c>
      <c r="E11" s="10" t="s">
        <v>421</v>
      </c>
      <c r="F11" s="41">
        <v>20000</v>
      </c>
      <c r="G11" s="41">
        <v>200000</v>
      </c>
      <c r="H11" s="164"/>
      <c r="I11" s="38"/>
      <c r="J11" s="36"/>
      <c r="K11" s="36"/>
      <c r="L11" s="36"/>
      <c r="M11" s="11"/>
      <c r="N11" s="164">
        <v>1</v>
      </c>
      <c r="O11" s="38">
        <f t="shared" ref="O11:O20" si="0">+G11</f>
        <v>200000</v>
      </c>
      <c r="P11" s="36"/>
      <c r="Q11" s="36"/>
      <c r="R11" s="36"/>
      <c r="S11" s="11"/>
      <c r="T11" s="169"/>
      <c r="U11" s="38"/>
      <c r="V11" s="36"/>
      <c r="W11" s="36"/>
      <c r="X11" s="36"/>
      <c r="Y11" s="10"/>
      <c r="Z11" s="170"/>
      <c r="AA11" s="38"/>
      <c r="AB11" s="36"/>
      <c r="AC11" s="36"/>
      <c r="AD11" s="36"/>
      <c r="AE11" s="11"/>
      <c r="AF11" s="61"/>
    </row>
    <row r="12" spans="1:32" ht="25.5" customHeight="1" x14ac:dyDescent="0.25">
      <c r="A12" s="457">
        <f t="shared" ref="A12:A28" si="1">+A11+1</f>
        <v>8110</v>
      </c>
      <c r="B12" s="619" t="s">
        <v>758</v>
      </c>
      <c r="C12" s="620"/>
      <c r="D12" s="36">
        <v>1</v>
      </c>
      <c r="E12" s="10" t="s">
        <v>421</v>
      </c>
      <c r="F12" s="41">
        <v>20000</v>
      </c>
      <c r="G12" s="41">
        <v>200000</v>
      </c>
      <c r="H12" s="164"/>
      <c r="I12" s="38"/>
      <c r="J12" s="36"/>
      <c r="K12" s="36"/>
      <c r="L12" s="36"/>
      <c r="M12" s="11"/>
      <c r="N12" s="164">
        <v>1</v>
      </c>
      <c r="O12" s="38">
        <f t="shared" si="0"/>
        <v>200000</v>
      </c>
      <c r="P12" s="36"/>
      <c r="Q12" s="36"/>
      <c r="R12" s="36"/>
      <c r="S12" s="11"/>
      <c r="T12" s="169"/>
      <c r="U12" s="38"/>
      <c r="V12" s="36"/>
      <c r="W12" s="36"/>
      <c r="X12" s="36"/>
      <c r="Y12" s="10"/>
      <c r="Z12" s="170"/>
      <c r="AA12" s="38"/>
      <c r="AB12" s="36"/>
      <c r="AC12" s="36"/>
      <c r="AD12" s="36"/>
      <c r="AE12" s="11"/>
      <c r="AF12" s="61"/>
    </row>
    <row r="13" spans="1:32" ht="25.5" customHeight="1" x14ac:dyDescent="0.25">
      <c r="A13" s="457">
        <f t="shared" si="1"/>
        <v>8111</v>
      </c>
      <c r="B13" s="619" t="s">
        <v>759</v>
      </c>
      <c r="C13" s="620"/>
      <c r="D13" s="36">
        <v>1</v>
      </c>
      <c r="E13" s="10" t="s">
        <v>421</v>
      </c>
      <c r="F13" s="41">
        <v>10000</v>
      </c>
      <c r="G13" s="41">
        <v>100000</v>
      </c>
      <c r="H13" s="164"/>
      <c r="I13" s="38"/>
      <c r="J13" s="36"/>
      <c r="K13" s="36"/>
      <c r="L13" s="36"/>
      <c r="M13" s="11"/>
      <c r="N13" s="164">
        <v>1</v>
      </c>
      <c r="O13" s="38">
        <f t="shared" si="0"/>
        <v>100000</v>
      </c>
      <c r="P13" s="36"/>
      <c r="Q13" s="36"/>
      <c r="R13" s="36"/>
      <c r="S13" s="11"/>
      <c r="T13" s="169"/>
      <c r="U13" s="38"/>
      <c r="V13" s="36"/>
      <c r="W13" s="36"/>
      <c r="X13" s="36"/>
      <c r="Y13" s="10"/>
      <c r="Z13" s="170"/>
      <c r="AA13" s="38"/>
      <c r="AB13" s="36"/>
      <c r="AC13" s="36"/>
      <c r="AD13" s="36"/>
      <c r="AE13" s="11"/>
      <c r="AF13" s="61"/>
    </row>
    <row r="14" spans="1:32" ht="25.5" customHeight="1" x14ac:dyDescent="0.25">
      <c r="A14" s="457">
        <f t="shared" si="1"/>
        <v>8112</v>
      </c>
      <c r="B14" s="619" t="s">
        <v>760</v>
      </c>
      <c r="C14" s="620"/>
      <c r="D14" s="36">
        <v>1</v>
      </c>
      <c r="E14" s="10" t="s">
        <v>421</v>
      </c>
      <c r="F14" s="41">
        <v>200000</v>
      </c>
      <c r="G14" s="41">
        <v>200000</v>
      </c>
      <c r="H14" s="164"/>
      <c r="I14" s="38"/>
      <c r="J14" s="36"/>
      <c r="K14" s="36"/>
      <c r="L14" s="36"/>
      <c r="M14" s="11"/>
      <c r="N14" s="164">
        <v>1</v>
      </c>
      <c r="O14" s="38">
        <f t="shared" si="0"/>
        <v>200000</v>
      </c>
      <c r="P14" s="36"/>
      <c r="Q14" s="36"/>
      <c r="R14" s="36"/>
      <c r="S14" s="11"/>
      <c r="T14" s="169"/>
      <c r="U14" s="38"/>
      <c r="V14" s="36"/>
      <c r="W14" s="36"/>
      <c r="X14" s="36"/>
      <c r="Y14" s="10"/>
      <c r="Z14" s="170"/>
      <c r="AA14" s="38"/>
      <c r="AB14" s="36"/>
      <c r="AC14" s="36"/>
      <c r="AD14" s="36"/>
      <c r="AE14" s="11"/>
      <c r="AF14" s="61"/>
    </row>
    <row r="15" spans="1:32" ht="25.5" customHeight="1" x14ac:dyDescent="0.25">
      <c r="A15" s="457">
        <f t="shared" si="1"/>
        <v>8113</v>
      </c>
      <c r="B15" s="619" t="s">
        <v>761</v>
      </c>
      <c r="C15" s="620"/>
      <c r="D15" s="36">
        <v>1</v>
      </c>
      <c r="E15" s="10" t="s">
        <v>421</v>
      </c>
      <c r="F15" s="41">
        <v>50000</v>
      </c>
      <c r="G15" s="41">
        <v>50000</v>
      </c>
      <c r="H15" s="164"/>
      <c r="I15" s="38"/>
      <c r="J15" s="36"/>
      <c r="K15" s="36"/>
      <c r="L15" s="36"/>
      <c r="M15" s="11"/>
      <c r="N15" s="164">
        <v>1</v>
      </c>
      <c r="O15" s="38">
        <f t="shared" si="0"/>
        <v>50000</v>
      </c>
      <c r="P15" s="36"/>
      <c r="Q15" s="36"/>
      <c r="R15" s="36"/>
      <c r="S15" s="11"/>
      <c r="T15" s="169"/>
      <c r="U15" s="38"/>
      <c r="V15" s="36"/>
      <c r="W15" s="36"/>
      <c r="X15" s="36"/>
      <c r="Y15" s="10"/>
      <c r="Z15" s="170"/>
      <c r="AA15" s="38"/>
      <c r="AB15" s="36"/>
      <c r="AC15" s="36"/>
      <c r="AD15" s="36"/>
      <c r="AE15" s="11"/>
      <c r="AF15" s="61"/>
    </row>
    <row r="16" spans="1:32" ht="25.5" customHeight="1" x14ac:dyDescent="0.25">
      <c r="A16" s="457">
        <f t="shared" si="1"/>
        <v>8114</v>
      </c>
      <c r="B16" s="619" t="s">
        <v>762</v>
      </c>
      <c r="C16" s="620"/>
      <c r="D16" s="36">
        <v>1</v>
      </c>
      <c r="E16" s="10" t="s">
        <v>421</v>
      </c>
      <c r="F16" s="41">
        <v>75000</v>
      </c>
      <c r="G16" s="41">
        <v>75000</v>
      </c>
      <c r="H16" s="164"/>
      <c r="I16" s="38"/>
      <c r="J16" s="36"/>
      <c r="K16" s="36"/>
      <c r="L16" s="36"/>
      <c r="M16" s="11"/>
      <c r="N16" s="164">
        <v>1</v>
      </c>
      <c r="O16" s="38">
        <f t="shared" si="0"/>
        <v>75000</v>
      </c>
      <c r="P16" s="36"/>
      <c r="Q16" s="36"/>
      <c r="R16" s="36"/>
      <c r="S16" s="11"/>
      <c r="T16" s="169"/>
      <c r="U16" s="38"/>
      <c r="V16" s="36"/>
      <c r="W16" s="36"/>
      <c r="X16" s="36"/>
      <c r="Y16" s="10"/>
      <c r="Z16" s="170"/>
      <c r="AA16" s="38"/>
      <c r="AB16" s="36"/>
      <c r="AC16" s="36"/>
      <c r="AD16" s="36"/>
      <c r="AE16" s="11"/>
      <c r="AF16" s="61"/>
    </row>
    <row r="17" spans="1:32" ht="25.5" customHeight="1" x14ac:dyDescent="0.25">
      <c r="A17" s="457">
        <f t="shared" si="1"/>
        <v>8115</v>
      </c>
      <c r="B17" s="619" t="s">
        <v>763</v>
      </c>
      <c r="C17" s="620"/>
      <c r="D17" s="36">
        <v>1</v>
      </c>
      <c r="E17" s="10" t="s">
        <v>421</v>
      </c>
      <c r="F17" s="41">
        <v>75000</v>
      </c>
      <c r="G17" s="41">
        <v>75000</v>
      </c>
      <c r="H17" s="164"/>
      <c r="I17" s="38"/>
      <c r="J17" s="36"/>
      <c r="K17" s="36"/>
      <c r="L17" s="36"/>
      <c r="M17" s="11"/>
      <c r="N17" s="164">
        <v>1</v>
      </c>
      <c r="O17" s="38">
        <f t="shared" si="0"/>
        <v>75000</v>
      </c>
      <c r="P17" s="36"/>
      <c r="Q17" s="36"/>
      <c r="R17" s="36"/>
      <c r="S17" s="11"/>
      <c r="T17" s="169"/>
      <c r="U17" s="38"/>
      <c r="V17" s="36"/>
      <c r="W17" s="36"/>
      <c r="X17" s="36"/>
      <c r="Y17" s="10"/>
      <c r="Z17" s="170"/>
      <c r="AA17" s="38"/>
      <c r="AB17" s="36"/>
      <c r="AC17" s="36"/>
      <c r="AD17" s="36"/>
      <c r="AE17" s="11"/>
      <c r="AF17" s="61"/>
    </row>
    <row r="18" spans="1:32" ht="25.5" customHeight="1" x14ac:dyDescent="0.25">
      <c r="A18" s="457">
        <f t="shared" si="1"/>
        <v>8116</v>
      </c>
      <c r="B18" s="619" t="s">
        <v>764</v>
      </c>
      <c r="C18" s="620"/>
      <c r="D18" s="36">
        <v>1</v>
      </c>
      <c r="E18" s="10" t="s">
        <v>421</v>
      </c>
      <c r="F18" s="41">
        <v>20000</v>
      </c>
      <c r="G18" s="41">
        <v>200000</v>
      </c>
      <c r="H18" s="164"/>
      <c r="I18" s="38"/>
      <c r="J18" s="36"/>
      <c r="K18" s="36"/>
      <c r="L18" s="36"/>
      <c r="M18" s="11"/>
      <c r="N18" s="164">
        <v>1</v>
      </c>
      <c r="O18" s="38">
        <f t="shared" si="0"/>
        <v>200000</v>
      </c>
      <c r="P18" s="36"/>
      <c r="Q18" s="36"/>
      <c r="R18" s="36"/>
      <c r="S18" s="11"/>
      <c r="T18" s="169"/>
      <c r="U18" s="38"/>
      <c r="V18" s="36"/>
      <c r="W18" s="36"/>
      <c r="X18" s="36"/>
      <c r="Y18" s="10"/>
      <c r="Z18" s="170"/>
      <c r="AA18" s="38"/>
      <c r="AB18" s="36"/>
      <c r="AC18" s="36"/>
      <c r="AD18" s="36"/>
      <c r="AE18" s="11"/>
      <c r="AF18" s="61"/>
    </row>
    <row r="19" spans="1:32" ht="25.5" customHeight="1" x14ac:dyDescent="0.25">
      <c r="A19" s="457">
        <f t="shared" si="1"/>
        <v>8117</v>
      </c>
      <c r="B19" s="619" t="s">
        <v>765</v>
      </c>
      <c r="C19" s="620"/>
      <c r="D19" s="36">
        <v>1</v>
      </c>
      <c r="E19" s="10" t="s">
        <v>421</v>
      </c>
      <c r="F19" s="41">
        <v>200000</v>
      </c>
      <c r="G19" s="41">
        <v>200000</v>
      </c>
      <c r="H19" s="164"/>
      <c r="I19" s="38"/>
      <c r="J19" s="36"/>
      <c r="K19" s="36"/>
      <c r="L19" s="36"/>
      <c r="M19" s="11"/>
      <c r="N19" s="164">
        <v>1</v>
      </c>
      <c r="O19" s="38">
        <f t="shared" si="0"/>
        <v>200000</v>
      </c>
      <c r="P19" s="36"/>
      <c r="Q19" s="36"/>
      <c r="R19" s="36"/>
      <c r="S19" s="11"/>
      <c r="T19" s="169"/>
      <c r="U19" s="38"/>
      <c r="V19" s="36"/>
      <c r="W19" s="36"/>
      <c r="X19" s="36"/>
      <c r="Y19" s="10"/>
      <c r="Z19" s="170"/>
      <c r="AA19" s="38"/>
      <c r="AB19" s="36"/>
      <c r="AC19" s="36"/>
      <c r="AD19" s="36"/>
      <c r="AE19" s="11"/>
      <c r="AF19" s="61"/>
    </row>
    <row r="20" spans="1:32" ht="25.5" customHeight="1" x14ac:dyDescent="0.25">
      <c r="A20" s="457">
        <f t="shared" si="1"/>
        <v>8118</v>
      </c>
      <c r="B20" s="619" t="s">
        <v>766</v>
      </c>
      <c r="C20" s="620"/>
      <c r="D20" s="36">
        <v>1</v>
      </c>
      <c r="E20" s="10" t="s">
        <v>421</v>
      </c>
      <c r="F20" s="41">
        <v>150000</v>
      </c>
      <c r="G20" s="41">
        <v>150000</v>
      </c>
      <c r="H20" s="164"/>
      <c r="I20" s="38"/>
      <c r="J20" s="36"/>
      <c r="K20" s="36"/>
      <c r="L20" s="36"/>
      <c r="M20" s="11"/>
      <c r="N20" s="164">
        <v>1</v>
      </c>
      <c r="O20" s="38">
        <f t="shared" si="0"/>
        <v>150000</v>
      </c>
      <c r="P20" s="36"/>
      <c r="Q20" s="36"/>
      <c r="R20" s="36"/>
      <c r="S20" s="11"/>
      <c r="T20" s="169"/>
      <c r="U20" s="38"/>
      <c r="V20" s="36"/>
      <c r="W20" s="36"/>
      <c r="X20" s="36"/>
      <c r="Y20" s="10"/>
      <c r="Z20" s="170"/>
      <c r="AA20" s="38"/>
      <c r="AB20" s="36"/>
      <c r="AC20" s="36"/>
      <c r="AD20" s="36"/>
      <c r="AE20" s="11"/>
      <c r="AF20" s="61"/>
    </row>
    <row r="21" spans="1:32" ht="25.5" customHeight="1" x14ac:dyDescent="0.25">
      <c r="A21" s="457">
        <f t="shared" si="1"/>
        <v>8119</v>
      </c>
      <c r="B21" s="619" t="s">
        <v>767</v>
      </c>
      <c r="C21" s="620"/>
      <c r="D21" s="36">
        <v>1</v>
      </c>
      <c r="E21" s="10" t="s">
        <v>421</v>
      </c>
      <c r="F21" s="41">
        <v>250000</v>
      </c>
      <c r="G21" s="41">
        <v>250000</v>
      </c>
      <c r="H21" s="164"/>
      <c r="I21" s="38"/>
      <c r="J21" s="36"/>
      <c r="K21" s="36"/>
      <c r="L21" s="36"/>
      <c r="M21" s="11"/>
      <c r="N21" s="167"/>
      <c r="O21" s="38"/>
      <c r="P21" s="36"/>
      <c r="Q21" s="36"/>
      <c r="R21" s="36"/>
      <c r="S21" s="11"/>
      <c r="T21" s="169">
        <v>1</v>
      </c>
      <c r="U21" s="38">
        <f>+G21</f>
        <v>250000</v>
      </c>
      <c r="V21" s="36"/>
      <c r="W21" s="36"/>
      <c r="X21" s="36"/>
      <c r="Y21" s="10"/>
      <c r="Z21" s="170"/>
      <c r="AA21" s="38"/>
      <c r="AB21" s="36"/>
      <c r="AC21" s="36"/>
      <c r="AD21" s="36"/>
      <c r="AE21" s="11"/>
      <c r="AF21" s="61"/>
    </row>
    <row r="22" spans="1:32" ht="25.5" customHeight="1" x14ac:dyDescent="0.25">
      <c r="A22" s="457">
        <f t="shared" si="1"/>
        <v>8120</v>
      </c>
      <c r="B22" s="619" t="s">
        <v>768</v>
      </c>
      <c r="C22" s="620"/>
      <c r="D22" s="36">
        <v>1</v>
      </c>
      <c r="E22" s="10" t="s">
        <v>421</v>
      </c>
      <c r="F22" s="41">
        <v>16224865.199999999</v>
      </c>
      <c r="G22" s="41">
        <v>16224865.199999999</v>
      </c>
      <c r="H22" s="164"/>
      <c r="I22" s="38"/>
      <c r="J22" s="36"/>
      <c r="K22" s="36"/>
      <c r="L22" s="36"/>
      <c r="M22" s="11"/>
      <c r="N22" s="167"/>
      <c r="O22" s="38"/>
      <c r="P22" s="36"/>
      <c r="Q22" s="36"/>
      <c r="R22" s="36"/>
      <c r="S22" s="11"/>
      <c r="T22" s="169"/>
      <c r="U22" s="38"/>
      <c r="V22" s="36"/>
      <c r="W22" s="36"/>
      <c r="X22" s="36"/>
      <c r="Y22" s="10"/>
      <c r="Z22" s="170">
        <v>1</v>
      </c>
      <c r="AA22" s="38">
        <f>+G22</f>
        <v>16224865.199999999</v>
      </c>
      <c r="AB22" s="36"/>
      <c r="AC22" s="36"/>
      <c r="AD22" s="36"/>
      <c r="AE22" s="11"/>
      <c r="AF22" s="61"/>
    </row>
    <row r="23" spans="1:32" ht="25.5" customHeight="1" x14ac:dyDescent="0.25">
      <c r="A23" s="457">
        <f t="shared" si="1"/>
        <v>8121</v>
      </c>
      <c r="B23" s="619" t="s">
        <v>769</v>
      </c>
      <c r="C23" s="620"/>
      <c r="D23" s="36">
        <v>4</v>
      </c>
      <c r="E23" s="10" t="s">
        <v>421</v>
      </c>
      <c r="F23" s="41">
        <v>1600000</v>
      </c>
      <c r="G23" s="41">
        <v>4600000</v>
      </c>
      <c r="H23" s="164">
        <v>1</v>
      </c>
      <c r="I23" s="38">
        <f>+G23/4</f>
        <v>1150000</v>
      </c>
      <c r="J23" s="36"/>
      <c r="K23" s="36"/>
      <c r="L23" s="36"/>
      <c r="M23" s="11"/>
      <c r="N23" s="167">
        <v>1</v>
      </c>
      <c r="O23" s="38">
        <f>+I23</f>
        <v>1150000</v>
      </c>
      <c r="P23" s="36"/>
      <c r="Q23" s="36"/>
      <c r="R23" s="36"/>
      <c r="S23" s="11"/>
      <c r="T23" s="169">
        <v>1</v>
      </c>
      <c r="U23" s="38">
        <f>+O23</f>
        <v>1150000</v>
      </c>
      <c r="V23" s="36"/>
      <c r="W23" s="36"/>
      <c r="X23" s="36"/>
      <c r="Y23" s="10"/>
      <c r="Z23" s="170">
        <v>1</v>
      </c>
      <c r="AA23" s="38">
        <f>+G23-I23-O23-U23</f>
        <v>1150000</v>
      </c>
      <c r="AB23" s="36"/>
      <c r="AC23" s="36"/>
      <c r="AD23" s="36"/>
      <c r="AE23" s="11"/>
      <c r="AF23" s="61"/>
    </row>
    <row r="24" spans="1:32" ht="25.5" customHeight="1" x14ac:dyDescent="0.25">
      <c r="A24" s="457">
        <f t="shared" si="1"/>
        <v>8122</v>
      </c>
      <c r="B24" s="619" t="s">
        <v>770</v>
      </c>
      <c r="C24" s="620"/>
      <c r="D24" s="36">
        <v>1</v>
      </c>
      <c r="E24" s="10" t="s">
        <v>421</v>
      </c>
      <c r="F24" s="41">
        <v>176000</v>
      </c>
      <c r="G24" s="41">
        <v>176000</v>
      </c>
      <c r="H24" s="164"/>
      <c r="I24" s="38"/>
      <c r="J24" s="36"/>
      <c r="K24" s="36"/>
      <c r="L24" s="36"/>
      <c r="M24" s="11"/>
      <c r="N24" s="167">
        <v>1</v>
      </c>
      <c r="O24" s="38">
        <f>+G24</f>
        <v>176000</v>
      </c>
      <c r="P24" s="36"/>
      <c r="Q24" s="36"/>
      <c r="R24" s="36"/>
      <c r="S24" s="11"/>
      <c r="T24" s="169"/>
      <c r="U24" s="38"/>
      <c r="V24" s="36"/>
      <c r="W24" s="36"/>
      <c r="X24" s="36"/>
      <c r="Y24" s="10"/>
      <c r="Z24" s="170"/>
      <c r="AA24" s="38"/>
      <c r="AB24" s="36"/>
      <c r="AC24" s="36"/>
      <c r="AD24" s="36"/>
      <c r="AE24" s="11"/>
      <c r="AF24" s="61"/>
    </row>
    <row r="25" spans="1:32" ht="25.5" customHeight="1" x14ac:dyDescent="0.25">
      <c r="A25" s="457">
        <f t="shared" si="1"/>
        <v>8123</v>
      </c>
      <c r="B25" s="619" t="s">
        <v>771</v>
      </c>
      <c r="C25" s="620"/>
      <c r="D25" s="36">
        <v>1</v>
      </c>
      <c r="E25" s="10" t="s">
        <v>421</v>
      </c>
      <c r="F25" s="41">
        <v>250000</v>
      </c>
      <c r="G25" s="41">
        <v>250000</v>
      </c>
      <c r="H25" s="164"/>
      <c r="I25" s="38"/>
      <c r="J25" s="36"/>
      <c r="K25" s="36"/>
      <c r="L25" s="36"/>
      <c r="M25" s="11"/>
      <c r="N25" s="167"/>
      <c r="O25" s="38"/>
      <c r="P25" s="36"/>
      <c r="Q25" s="36"/>
      <c r="R25" s="36"/>
      <c r="S25" s="11"/>
      <c r="T25" s="169">
        <v>1</v>
      </c>
      <c r="U25" s="38">
        <f>+G25</f>
        <v>250000</v>
      </c>
      <c r="V25" s="36"/>
      <c r="W25" s="36"/>
      <c r="X25" s="36"/>
      <c r="Y25" s="10"/>
      <c r="Z25" s="170"/>
      <c r="AA25" s="38"/>
      <c r="AB25" s="160"/>
      <c r="AC25" s="160"/>
      <c r="AD25" s="160"/>
      <c r="AE25" s="161"/>
      <c r="AF25" s="61"/>
    </row>
    <row r="26" spans="1:32" ht="25.5" customHeight="1" x14ac:dyDescent="0.25">
      <c r="A26" s="457">
        <f t="shared" si="1"/>
        <v>8124</v>
      </c>
      <c r="B26" s="619" t="s">
        <v>772</v>
      </c>
      <c r="C26" s="620"/>
      <c r="D26" s="36">
        <v>1</v>
      </c>
      <c r="E26" s="10" t="s">
        <v>421</v>
      </c>
      <c r="F26" s="41">
        <v>75000</v>
      </c>
      <c r="G26" s="41">
        <v>75000</v>
      </c>
      <c r="H26" s="164"/>
      <c r="I26" s="38"/>
      <c r="J26" s="36"/>
      <c r="K26" s="36"/>
      <c r="L26" s="36"/>
      <c r="M26" s="11"/>
      <c r="N26" s="167">
        <v>1</v>
      </c>
      <c r="O26" s="38">
        <f>+G26</f>
        <v>75000</v>
      </c>
      <c r="P26" s="36"/>
      <c r="Q26" s="36"/>
      <c r="R26" s="36"/>
      <c r="S26" s="11"/>
      <c r="T26" s="169"/>
      <c r="U26" s="38"/>
      <c r="V26" s="36"/>
      <c r="W26" s="36"/>
      <c r="X26" s="36"/>
      <c r="Y26" s="10"/>
      <c r="Z26" s="170"/>
      <c r="AA26" s="38"/>
      <c r="AB26" s="160"/>
      <c r="AC26" s="160"/>
      <c r="AD26" s="160"/>
      <c r="AE26" s="161"/>
      <c r="AF26" s="61"/>
    </row>
    <row r="27" spans="1:32" ht="25.5" customHeight="1" x14ac:dyDescent="0.25">
      <c r="A27" s="457">
        <f t="shared" si="1"/>
        <v>8125</v>
      </c>
      <c r="B27" s="619" t="s">
        <v>773</v>
      </c>
      <c r="C27" s="620"/>
      <c r="D27" s="36">
        <v>1</v>
      </c>
      <c r="E27" s="10" t="s">
        <v>421</v>
      </c>
      <c r="F27" s="41">
        <v>100000</v>
      </c>
      <c r="G27" s="41">
        <v>100000</v>
      </c>
      <c r="H27" s="164"/>
      <c r="I27" s="38"/>
      <c r="J27" s="36"/>
      <c r="K27" s="36"/>
      <c r="L27" s="36"/>
      <c r="M27" s="11"/>
      <c r="N27" s="167">
        <v>1</v>
      </c>
      <c r="O27" s="38">
        <f>+G27</f>
        <v>100000</v>
      </c>
      <c r="P27" s="36"/>
      <c r="Q27" s="36"/>
      <c r="R27" s="36"/>
      <c r="S27" s="11"/>
      <c r="T27" s="169"/>
      <c r="U27" s="38"/>
      <c r="V27" s="36"/>
      <c r="W27" s="36"/>
      <c r="X27" s="36"/>
      <c r="Y27" s="10"/>
      <c r="Z27" s="170"/>
      <c r="AA27" s="38"/>
      <c r="AB27" s="160"/>
      <c r="AC27" s="160"/>
      <c r="AD27" s="160"/>
      <c r="AE27" s="161"/>
      <c r="AF27" s="61"/>
    </row>
    <row r="28" spans="1:32" ht="25.5" customHeight="1" x14ac:dyDescent="0.25">
      <c r="A28" s="457">
        <f t="shared" si="1"/>
        <v>8126</v>
      </c>
      <c r="B28" s="619" t="s">
        <v>774</v>
      </c>
      <c r="C28" s="620"/>
      <c r="D28" s="36">
        <v>1</v>
      </c>
      <c r="E28" s="10" t="s">
        <v>421</v>
      </c>
      <c r="F28" s="41">
        <v>250000</v>
      </c>
      <c r="G28" s="41">
        <v>250000</v>
      </c>
      <c r="H28" s="164"/>
      <c r="I28" s="38"/>
      <c r="J28" s="36"/>
      <c r="K28" s="36"/>
      <c r="L28" s="36"/>
      <c r="M28" s="11"/>
      <c r="N28" s="167"/>
      <c r="O28" s="38"/>
      <c r="P28" s="36"/>
      <c r="Q28" s="36"/>
      <c r="R28" s="36"/>
      <c r="S28" s="11"/>
      <c r="T28" s="169">
        <v>1</v>
      </c>
      <c r="U28" s="38">
        <f>+G28</f>
        <v>250000</v>
      </c>
      <c r="V28" s="36"/>
      <c r="W28" s="36"/>
      <c r="X28" s="36"/>
      <c r="Y28" s="10"/>
      <c r="Z28" s="170"/>
      <c r="AA28" s="38"/>
      <c r="AB28" s="160"/>
      <c r="AC28" s="160"/>
      <c r="AD28" s="160"/>
      <c r="AE28" s="161"/>
      <c r="AF28" s="61"/>
    </row>
    <row r="29" spans="1:32" s="48" customFormat="1" ht="15" customHeight="1" x14ac:dyDescent="0.25">
      <c r="A29" s="605" t="s">
        <v>686</v>
      </c>
      <c r="B29" s="606"/>
      <c r="C29" s="607"/>
      <c r="D29" s="338"/>
      <c r="E29" s="339"/>
      <c r="F29" s="340"/>
      <c r="G29" s="340">
        <f>SUM(G10:G28)</f>
        <v>23575865.199999999</v>
      </c>
      <c r="H29" s="341"/>
      <c r="I29" s="340">
        <f>SUM(I10:I28)</f>
        <v>1150000</v>
      </c>
      <c r="J29" s="338"/>
      <c r="K29" s="338"/>
      <c r="L29" s="338"/>
      <c r="M29" s="342"/>
      <c r="N29" s="343"/>
      <c r="O29" s="340">
        <f>SUM(O10:O28)</f>
        <v>3151000</v>
      </c>
      <c r="P29" s="338"/>
      <c r="Q29" s="344"/>
      <c r="R29" s="338"/>
      <c r="S29" s="345"/>
      <c r="T29" s="346"/>
      <c r="U29" s="340">
        <f>SUM(U10:U28)</f>
        <v>1900000</v>
      </c>
      <c r="V29" s="338"/>
      <c r="W29" s="347"/>
      <c r="X29" s="338"/>
      <c r="Y29" s="348"/>
      <c r="Z29" s="349"/>
      <c r="AA29" s="340">
        <f>SUM(AA10:AA28)</f>
        <v>17374865.199999999</v>
      </c>
      <c r="AB29" s="338"/>
      <c r="AC29" s="338"/>
      <c r="AD29" s="338"/>
      <c r="AE29" s="342"/>
      <c r="AF29" s="61"/>
    </row>
    <row r="30" spans="1:32" x14ac:dyDescent="0.25">
      <c r="A30" s="263"/>
      <c r="B30" s="263"/>
      <c r="C30" s="263"/>
      <c r="D30" s="263"/>
      <c r="E30" s="263"/>
      <c r="F30" s="263"/>
      <c r="G30" s="265"/>
      <c r="H30" s="266"/>
      <c r="I30" s="267"/>
      <c r="J30" s="265"/>
      <c r="K30" s="265"/>
      <c r="L30" s="265"/>
      <c r="M30" s="265"/>
      <c r="N30" s="266"/>
      <c r="O30" s="265"/>
      <c r="P30" s="265"/>
      <c r="Q30" s="265"/>
      <c r="R30" s="265"/>
      <c r="S30" s="265"/>
      <c r="T30" s="268"/>
      <c r="U30" s="265"/>
      <c r="V30" s="265"/>
      <c r="W30" s="265"/>
      <c r="X30" s="265"/>
      <c r="Y30" s="263"/>
      <c r="Z30" s="264"/>
    </row>
    <row r="31" spans="1:32" x14ac:dyDescent="0.25">
      <c r="A31" s="263"/>
      <c r="B31" s="263"/>
      <c r="C31" s="263"/>
      <c r="D31" s="263"/>
      <c r="E31" s="263"/>
      <c r="F31" s="263"/>
      <c r="G31" s="265"/>
      <c r="H31" s="266"/>
      <c r="I31" s="267"/>
      <c r="J31" s="265"/>
      <c r="K31" s="265"/>
      <c r="L31" s="265"/>
      <c r="M31" s="265"/>
      <c r="N31" s="266"/>
      <c r="O31" s="265"/>
      <c r="P31" s="265"/>
      <c r="Q31" s="265"/>
      <c r="R31" s="265"/>
      <c r="S31" s="265"/>
      <c r="T31" s="268"/>
      <c r="U31" s="265"/>
      <c r="V31" s="265"/>
      <c r="W31" s="265"/>
      <c r="X31" s="265"/>
      <c r="Y31" s="263"/>
      <c r="Z31" s="264"/>
    </row>
    <row r="32" spans="1:32" x14ac:dyDescent="0.25">
      <c r="A32" s="263"/>
      <c r="B32" s="263"/>
      <c r="C32" s="263"/>
      <c r="D32" s="263"/>
      <c r="E32" s="263"/>
      <c r="F32" s="263"/>
      <c r="G32" s="265"/>
      <c r="H32" s="266"/>
      <c r="I32" s="267"/>
      <c r="J32" s="265"/>
      <c r="K32" s="265"/>
      <c r="L32" s="265"/>
      <c r="M32" s="265"/>
      <c r="N32" s="266"/>
      <c r="O32" s="265"/>
      <c r="P32" s="265"/>
      <c r="Q32" s="265"/>
      <c r="R32" s="265"/>
      <c r="S32" s="265"/>
      <c r="T32" s="268"/>
      <c r="U32" s="265"/>
      <c r="V32" s="265"/>
      <c r="W32" s="265"/>
      <c r="X32" s="265"/>
      <c r="Y32" s="263"/>
      <c r="Z32" s="264"/>
    </row>
    <row r="33" spans="1:26" ht="19.5" x14ac:dyDescent="0.55000000000000004">
      <c r="A33" s="263"/>
      <c r="B33" s="263"/>
      <c r="C33" s="603"/>
      <c r="D33" s="603"/>
      <c r="E33" s="603"/>
      <c r="F33" s="263"/>
      <c r="G33" s="265"/>
      <c r="H33" s="266"/>
      <c r="I33" s="267"/>
      <c r="J33" s="265"/>
      <c r="K33" s="265"/>
      <c r="L33" s="265"/>
      <c r="M33" s="265"/>
      <c r="N33" s="266"/>
      <c r="O33" s="265"/>
      <c r="P33" s="265"/>
      <c r="Q33" s="265"/>
      <c r="R33" s="265"/>
      <c r="S33" s="265"/>
      <c r="T33" s="268"/>
      <c r="U33" s="608"/>
      <c r="V33" s="608"/>
      <c r="W33" s="608"/>
      <c r="X33" s="608"/>
      <c r="Y33" s="608"/>
      <c r="Z33" s="608"/>
    </row>
    <row r="34" spans="1:26" x14ac:dyDescent="0.25">
      <c r="A34" s="263"/>
      <c r="B34" s="263"/>
      <c r="C34" s="604"/>
      <c r="D34" s="604"/>
      <c r="E34" s="604"/>
      <c r="F34" s="263"/>
      <c r="G34" s="265"/>
      <c r="H34" s="266"/>
      <c r="I34" s="267"/>
      <c r="J34" s="265"/>
      <c r="K34" s="265"/>
      <c r="L34" s="265"/>
      <c r="M34" s="265"/>
      <c r="N34" s="266"/>
      <c r="O34" s="265"/>
      <c r="P34" s="265"/>
      <c r="Q34" s="265"/>
      <c r="R34" s="265"/>
      <c r="S34" s="265"/>
      <c r="T34" s="268"/>
      <c r="U34" s="602"/>
      <c r="V34" s="602"/>
      <c r="W34" s="602"/>
      <c r="X34" s="602"/>
      <c r="Y34" s="602"/>
      <c r="Z34" s="602"/>
    </row>
    <row r="35" spans="1:26" x14ac:dyDescent="0.25">
      <c r="A35" s="263"/>
      <c r="B35" s="263"/>
      <c r="C35" s="263"/>
      <c r="D35" s="263"/>
      <c r="E35" s="263"/>
      <c r="F35" s="263"/>
      <c r="G35" s="265"/>
      <c r="H35" s="266"/>
      <c r="I35" s="267"/>
      <c r="J35" s="265"/>
      <c r="K35" s="265"/>
      <c r="L35" s="265"/>
      <c r="M35" s="265"/>
      <c r="N35" s="266"/>
      <c r="O35" s="265"/>
      <c r="P35" s="265"/>
      <c r="Q35" s="265"/>
      <c r="R35" s="265"/>
      <c r="S35" s="265"/>
      <c r="T35" s="268"/>
      <c r="U35" s="265"/>
      <c r="V35" s="265"/>
      <c r="W35" s="265"/>
      <c r="X35" s="265"/>
      <c r="Y35" s="263"/>
      <c r="Z35" s="264"/>
    </row>
  </sheetData>
  <mergeCells count="45">
    <mergeCell ref="R6:S6"/>
    <mergeCell ref="T6:U6"/>
    <mergeCell ref="A1:AF1"/>
    <mergeCell ref="A2:AF2"/>
    <mergeCell ref="A3:AF3"/>
    <mergeCell ref="A5:C7"/>
    <mergeCell ref="D5:D7"/>
    <mergeCell ref="E5:E7"/>
    <mergeCell ref="F5:F7"/>
    <mergeCell ref="G5:G7"/>
    <mergeCell ref="H5:AE5"/>
    <mergeCell ref="H6:I6"/>
    <mergeCell ref="V6:W6"/>
    <mergeCell ref="X6:Y6"/>
    <mergeCell ref="Z6:AA6"/>
    <mergeCell ref="AB6:AC6"/>
    <mergeCell ref="B10:C10"/>
    <mergeCell ref="J6:K6"/>
    <mergeCell ref="L6:M6"/>
    <mergeCell ref="N6:O6"/>
    <mergeCell ref="P6:Q6"/>
    <mergeCell ref="AD6:AE6"/>
    <mergeCell ref="U33:Z33"/>
    <mergeCell ref="C34:E34"/>
    <mergeCell ref="U34:Z34"/>
    <mergeCell ref="B13:C13"/>
    <mergeCell ref="B14:C14"/>
    <mergeCell ref="B15:C15"/>
    <mergeCell ref="B21:C21"/>
    <mergeCell ref="B11:C11"/>
    <mergeCell ref="B12:C12"/>
    <mergeCell ref="A29:C29"/>
    <mergeCell ref="C33:E33"/>
    <mergeCell ref="B16:C16"/>
    <mergeCell ref="B17:C17"/>
    <mergeCell ref="B18:C18"/>
    <mergeCell ref="B19:C19"/>
    <mergeCell ref="B20:C20"/>
    <mergeCell ref="B28:C28"/>
    <mergeCell ref="B22:C22"/>
    <mergeCell ref="B23:C23"/>
    <mergeCell ref="B24:C24"/>
    <mergeCell ref="B25:C25"/>
    <mergeCell ref="B26:C26"/>
    <mergeCell ref="B27:C27"/>
  </mergeCells>
  <pageMargins left="0.19" right="0.23" top="0.51" bottom="0.7" header="0.25" footer="0.3"/>
  <pageSetup paperSize="5" scale="75" orientation="landscape" horizontalDpi="0" verticalDpi="0" r:id="rId1"/>
  <headerFooter>
    <oddHeader>&amp;L&amp;"-,Bold Italic"&amp;8PPMP ANNEX 1
20% EDF 2017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workbookViewId="0">
      <selection activeCell="A28" sqref="A28"/>
    </sheetView>
  </sheetViews>
  <sheetFormatPr defaultRowHeight="15" x14ac:dyDescent="0.25"/>
  <cols>
    <col min="1" max="1" width="2" style="48" customWidth="1"/>
    <col min="2" max="2" width="3.42578125" style="48" customWidth="1"/>
    <col min="3" max="3" width="13.7109375" style="48" customWidth="1"/>
    <col min="4" max="4" width="6.85546875" style="162" customWidth="1"/>
    <col min="5" max="5" width="3.85546875" style="48" customWidth="1"/>
    <col min="6" max="6" width="4.28515625" style="48" customWidth="1"/>
    <col min="7" max="7" width="10.5703125" style="60" customWidth="1"/>
    <col min="8" max="8" width="5.85546875" style="61" customWidth="1"/>
    <col min="9" max="9" width="9.85546875" style="60" customWidth="1"/>
    <col min="10" max="10" width="5" style="48" customWidth="1"/>
    <col min="11" max="11" width="4.7109375" style="48" customWidth="1"/>
    <col min="12" max="13" width="4.85546875" style="48" customWidth="1"/>
    <col min="14" max="14" width="6.42578125" style="60" customWidth="1"/>
    <col min="15" max="15" width="11" style="60" customWidth="1"/>
    <col min="16" max="16" width="5.140625" style="48" customWidth="1"/>
    <col min="17" max="17" width="4.5703125" style="48" customWidth="1"/>
    <col min="18" max="18" width="5.42578125" style="48" customWidth="1"/>
    <col min="19" max="19" width="5.28515625" style="48" customWidth="1"/>
    <col min="20" max="20" width="6.7109375" style="48" customWidth="1"/>
    <col min="21" max="21" width="10.7109375" style="60" customWidth="1"/>
    <col min="22" max="22" width="4.85546875" style="48" customWidth="1"/>
    <col min="23" max="23" width="6.42578125" style="48" customWidth="1"/>
    <col min="24" max="24" width="5" style="48" customWidth="1"/>
    <col min="25" max="25" width="6" style="48" customWidth="1"/>
    <col min="26" max="26" width="7.140625" style="60" customWidth="1"/>
    <col min="27" max="27" width="11.5703125" style="60" customWidth="1"/>
    <col min="28" max="28" width="5.140625" style="48" customWidth="1"/>
    <col min="29" max="29" width="6.28515625" style="48" customWidth="1"/>
    <col min="30" max="30" width="5.28515625" style="48" customWidth="1"/>
    <col min="31" max="31" width="6" style="48" customWidth="1"/>
    <col min="32" max="32" width="33.140625" style="48" customWidth="1"/>
    <col min="33" max="33" width="9.140625" style="48"/>
  </cols>
  <sheetData>
    <row r="1" spans="1:32" ht="19.5" x14ac:dyDescent="0.3">
      <c r="A1" s="535" t="s">
        <v>454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</row>
    <row r="2" spans="1:32" x14ac:dyDescent="0.25">
      <c r="A2" s="625" t="s">
        <v>1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  <c r="X2" s="625"/>
      <c r="Y2" s="625"/>
      <c r="Z2" s="625"/>
      <c r="AA2" s="625"/>
      <c r="AB2" s="625"/>
      <c r="AC2" s="625"/>
      <c r="AD2" s="625"/>
      <c r="AE2" s="625"/>
      <c r="AF2" s="625"/>
    </row>
    <row r="3" spans="1:32" x14ac:dyDescent="0.25">
      <c r="A3" s="626" t="s">
        <v>2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  <c r="AA3" s="626"/>
      <c r="AB3" s="626"/>
      <c r="AC3" s="626"/>
      <c r="AD3" s="626"/>
      <c r="AE3" s="626"/>
      <c r="AF3" s="626"/>
    </row>
    <row r="4" spans="1:32" x14ac:dyDescent="0.25">
      <c r="G4" s="48"/>
      <c r="H4" s="49"/>
      <c r="J4" s="50"/>
      <c r="N4" s="48"/>
      <c r="Z4" s="48"/>
    </row>
    <row r="5" spans="1:32" x14ac:dyDescent="0.25">
      <c r="G5" s="48"/>
      <c r="H5" s="49"/>
      <c r="J5" s="50"/>
      <c r="N5" s="48"/>
      <c r="Z5" s="48"/>
    </row>
    <row r="6" spans="1:32" ht="16.5" x14ac:dyDescent="0.3">
      <c r="A6" s="269" t="s">
        <v>22</v>
      </c>
      <c r="G6" s="48"/>
      <c r="H6" s="49"/>
      <c r="J6" s="50"/>
      <c r="N6" s="48"/>
      <c r="Z6" s="48"/>
    </row>
    <row r="7" spans="1:32" x14ac:dyDescent="0.25">
      <c r="A7" s="593" t="s">
        <v>4</v>
      </c>
      <c r="B7" s="594"/>
      <c r="C7" s="594"/>
      <c r="D7" s="627" t="s">
        <v>5</v>
      </c>
      <c r="E7" s="599" t="s">
        <v>106</v>
      </c>
      <c r="F7" s="599" t="s">
        <v>359</v>
      </c>
      <c r="G7" s="554" t="s">
        <v>6</v>
      </c>
      <c r="H7" s="594" t="s">
        <v>21</v>
      </c>
      <c r="I7" s="594"/>
      <c r="J7" s="594"/>
      <c r="K7" s="594"/>
      <c r="L7" s="594"/>
      <c r="M7" s="594"/>
      <c r="N7" s="594"/>
      <c r="O7" s="594"/>
      <c r="P7" s="594"/>
      <c r="Q7" s="594"/>
      <c r="R7" s="594"/>
      <c r="S7" s="594"/>
      <c r="T7" s="594"/>
      <c r="U7" s="594"/>
      <c r="V7" s="594"/>
      <c r="W7" s="594"/>
      <c r="X7" s="594"/>
      <c r="Y7" s="594"/>
      <c r="Z7" s="594"/>
      <c r="AA7" s="594"/>
      <c r="AB7" s="594"/>
      <c r="AC7" s="594"/>
      <c r="AD7" s="594"/>
      <c r="AE7" s="598"/>
    </row>
    <row r="8" spans="1:32" x14ac:dyDescent="0.25">
      <c r="A8" s="591"/>
      <c r="B8" s="589"/>
      <c r="C8" s="589"/>
      <c r="D8" s="628"/>
      <c r="E8" s="600"/>
      <c r="F8" s="600"/>
      <c r="G8" s="557"/>
      <c r="H8" s="591" t="s">
        <v>9</v>
      </c>
      <c r="I8" s="589"/>
      <c r="J8" s="589" t="s">
        <v>10</v>
      </c>
      <c r="K8" s="589"/>
      <c r="L8" s="589" t="s">
        <v>11</v>
      </c>
      <c r="M8" s="592"/>
      <c r="N8" s="588" t="s">
        <v>12</v>
      </c>
      <c r="O8" s="589"/>
      <c r="P8" s="589" t="s">
        <v>13</v>
      </c>
      <c r="Q8" s="589"/>
      <c r="R8" s="589" t="s">
        <v>14</v>
      </c>
      <c r="S8" s="592"/>
      <c r="T8" s="588" t="s">
        <v>15</v>
      </c>
      <c r="U8" s="589"/>
      <c r="V8" s="589" t="s">
        <v>16</v>
      </c>
      <c r="W8" s="589"/>
      <c r="X8" s="589" t="s">
        <v>17</v>
      </c>
      <c r="Y8" s="590"/>
      <c r="Z8" s="591" t="s">
        <v>18</v>
      </c>
      <c r="AA8" s="589"/>
      <c r="AB8" s="589" t="s">
        <v>19</v>
      </c>
      <c r="AC8" s="589"/>
      <c r="AD8" s="589" t="s">
        <v>20</v>
      </c>
      <c r="AE8" s="592"/>
    </row>
    <row r="9" spans="1:32" ht="15.75" thickBot="1" x14ac:dyDescent="0.3">
      <c r="A9" s="595"/>
      <c r="B9" s="596"/>
      <c r="C9" s="596"/>
      <c r="D9" s="629"/>
      <c r="E9" s="601"/>
      <c r="F9" s="601"/>
      <c r="G9" s="597"/>
      <c r="H9" s="156" t="s">
        <v>7</v>
      </c>
      <c r="I9" s="157" t="s">
        <v>8</v>
      </c>
      <c r="J9" s="158" t="s">
        <v>7</v>
      </c>
      <c r="K9" s="158" t="s">
        <v>8</v>
      </c>
      <c r="L9" s="158" t="s">
        <v>7</v>
      </c>
      <c r="M9" s="7" t="s">
        <v>8</v>
      </c>
      <c r="N9" s="64" t="s">
        <v>7</v>
      </c>
      <c r="O9" s="159" t="s">
        <v>8</v>
      </c>
      <c r="P9" s="158" t="s">
        <v>7</v>
      </c>
      <c r="Q9" s="158" t="s">
        <v>8</v>
      </c>
      <c r="R9" s="158" t="s">
        <v>7</v>
      </c>
      <c r="S9" s="7" t="s">
        <v>8</v>
      </c>
      <c r="T9" s="5" t="s">
        <v>7</v>
      </c>
      <c r="U9" s="159" t="s">
        <v>8</v>
      </c>
      <c r="V9" s="158" t="s">
        <v>7</v>
      </c>
      <c r="W9" s="158" t="s">
        <v>8</v>
      </c>
      <c r="X9" s="158" t="s">
        <v>7</v>
      </c>
      <c r="Y9" s="6" t="s">
        <v>8</v>
      </c>
      <c r="Z9" s="63" t="s">
        <v>7</v>
      </c>
      <c r="AA9" s="159" t="s">
        <v>8</v>
      </c>
      <c r="AB9" s="158" t="s">
        <v>7</v>
      </c>
      <c r="AC9" s="158" t="s">
        <v>8</v>
      </c>
      <c r="AD9" s="158" t="s">
        <v>7</v>
      </c>
      <c r="AE9" s="7" t="s">
        <v>8</v>
      </c>
    </row>
    <row r="10" spans="1:32" ht="15.75" thickTop="1" x14ac:dyDescent="0.25">
      <c r="A10" s="136" t="s">
        <v>712</v>
      </c>
      <c r="B10" s="155"/>
      <c r="C10" s="137"/>
      <c r="D10" s="182"/>
      <c r="E10" s="16"/>
      <c r="F10" s="16"/>
      <c r="G10" s="69"/>
      <c r="H10" s="62"/>
      <c r="I10" s="138"/>
      <c r="J10" s="137"/>
      <c r="K10" s="137"/>
      <c r="L10" s="137"/>
      <c r="M10" s="17"/>
      <c r="N10" s="68"/>
      <c r="O10" s="138"/>
      <c r="P10" s="137"/>
      <c r="Q10" s="137"/>
      <c r="R10" s="137"/>
      <c r="S10" s="17"/>
      <c r="T10" s="15"/>
      <c r="U10" s="138"/>
      <c r="V10" s="137"/>
      <c r="W10" s="137"/>
      <c r="X10" s="137"/>
      <c r="Y10" s="16"/>
      <c r="Z10" s="67"/>
      <c r="AA10" s="138"/>
      <c r="AB10" s="137"/>
      <c r="AC10" s="137"/>
      <c r="AD10" s="137"/>
      <c r="AE10" s="17"/>
    </row>
    <row r="11" spans="1:32" x14ac:dyDescent="0.25">
      <c r="A11" s="54"/>
      <c r="B11" s="37" t="s">
        <v>392</v>
      </c>
      <c r="C11" s="37"/>
      <c r="D11" s="183"/>
      <c r="E11" s="10"/>
      <c r="F11" s="10"/>
      <c r="G11" s="41"/>
      <c r="H11" s="43"/>
      <c r="I11" s="38"/>
      <c r="J11" s="39"/>
      <c r="K11" s="36"/>
      <c r="L11" s="36"/>
      <c r="M11" s="11"/>
      <c r="N11" s="44"/>
      <c r="O11" s="38"/>
      <c r="P11" s="36"/>
      <c r="Q11" s="36"/>
      <c r="R11" s="36"/>
      <c r="S11" s="11"/>
      <c r="T11" s="9"/>
      <c r="U11" s="38"/>
      <c r="V11" s="36"/>
      <c r="W11" s="36"/>
      <c r="X11" s="36"/>
      <c r="Y11" s="10"/>
      <c r="Z11" s="53"/>
      <c r="AA11" s="38"/>
      <c r="AB11" s="36"/>
      <c r="AC11" s="36"/>
      <c r="AD11" s="36"/>
      <c r="AE11" s="11"/>
    </row>
    <row r="12" spans="1:32" x14ac:dyDescent="0.25">
      <c r="A12" s="54"/>
      <c r="B12" s="36">
        <v>1</v>
      </c>
      <c r="C12" s="36" t="s">
        <v>31</v>
      </c>
      <c r="D12" s="183">
        <v>750</v>
      </c>
      <c r="E12" s="10" t="s">
        <v>459</v>
      </c>
      <c r="F12" s="10">
        <v>1250</v>
      </c>
      <c r="G12" s="41">
        <f>+D12*F12</f>
        <v>937500</v>
      </c>
      <c r="H12" s="164">
        <v>100</v>
      </c>
      <c r="I12" s="38">
        <f>+H12*F12</f>
        <v>125000</v>
      </c>
      <c r="J12" s="186"/>
      <c r="K12" s="145"/>
      <c r="L12" s="185"/>
      <c r="M12" s="147"/>
      <c r="N12" s="164">
        <v>200</v>
      </c>
      <c r="O12" s="38">
        <f>+N12*F12</f>
        <v>250000</v>
      </c>
      <c r="P12" s="186"/>
      <c r="Q12" s="145"/>
      <c r="R12" s="185"/>
      <c r="S12" s="147"/>
      <c r="T12" s="164">
        <f>+N12</f>
        <v>200</v>
      </c>
      <c r="U12" s="38">
        <f>+T12*F12</f>
        <v>250000</v>
      </c>
      <c r="V12" s="186"/>
      <c r="W12" s="145"/>
      <c r="X12" s="185"/>
      <c r="Y12" s="147"/>
      <c r="Z12" s="164">
        <f>+D12-H12-N12-T12</f>
        <v>250</v>
      </c>
      <c r="AA12" s="38">
        <f>+G12-I12-O12-U12</f>
        <v>312500</v>
      </c>
      <c r="AB12" s="186"/>
      <c r="AC12" s="145"/>
      <c r="AD12" s="185"/>
      <c r="AE12" s="147"/>
      <c r="AF12" s="61">
        <f>+I12+O12+U12+AA12</f>
        <v>937500</v>
      </c>
    </row>
    <row r="13" spans="1:32" x14ac:dyDescent="0.25">
      <c r="A13" s="54"/>
      <c r="B13" s="36">
        <f>+B12+1</f>
        <v>2</v>
      </c>
      <c r="C13" s="36" t="s">
        <v>32</v>
      </c>
      <c r="D13" s="183">
        <v>750</v>
      </c>
      <c r="E13" s="10" t="s">
        <v>459</v>
      </c>
      <c r="F13" s="10">
        <v>1250</v>
      </c>
      <c r="G13" s="41">
        <f t="shared" ref="G13:G26" si="0">+D13*F13</f>
        <v>937500</v>
      </c>
      <c r="H13" s="164">
        <v>100</v>
      </c>
      <c r="I13" s="38">
        <f t="shared" ref="I13:I25" si="1">+H13*F13</f>
        <v>125000</v>
      </c>
      <c r="J13" s="186"/>
      <c r="K13" s="145"/>
      <c r="L13" s="185"/>
      <c r="M13" s="147"/>
      <c r="N13" s="164">
        <v>200</v>
      </c>
      <c r="O13" s="38">
        <f t="shared" ref="O13:O25" si="2">+N13*F13</f>
        <v>250000</v>
      </c>
      <c r="P13" s="186"/>
      <c r="Q13" s="145"/>
      <c r="R13" s="185"/>
      <c r="S13" s="147"/>
      <c r="T13" s="164">
        <v>200</v>
      </c>
      <c r="U13" s="38">
        <f t="shared" ref="U13:U25" si="3">+T13*F13</f>
        <v>250000</v>
      </c>
      <c r="V13" s="186"/>
      <c r="W13" s="145"/>
      <c r="X13" s="185"/>
      <c r="Y13" s="147"/>
      <c r="Z13" s="164">
        <f t="shared" ref="Z13:Z26" si="4">+D13-H13-N13-T13</f>
        <v>250</v>
      </c>
      <c r="AA13" s="38">
        <f t="shared" ref="AA13:AA25" si="5">+G13-I13-O13-U13</f>
        <v>312500</v>
      </c>
      <c r="AB13" s="186"/>
      <c r="AC13" s="145"/>
      <c r="AD13" s="185"/>
      <c r="AE13" s="147"/>
      <c r="AF13" s="61">
        <f t="shared" ref="AF13:AF26" si="6">+I13+O13+U13+AA13</f>
        <v>937500</v>
      </c>
    </row>
    <row r="14" spans="1:32" x14ac:dyDescent="0.25">
      <c r="A14" s="54"/>
      <c r="B14" s="36">
        <f t="shared" ref="B14:B26" si="7">+B13+1</f>
        <v>3</v>
      </c>
      <c r="C14" s="36" t="s">
        <v>33</v>
      </c>
      <c r="D14" s="183">
        <v>750</v>
      </c>
      <c r="E14" s="10" t="s">
        <v>459</v>
      </c>
      <c r="F14" s="10">
        <v>1250</v>
      </c>
      <c r="G14" s="41">
        <f t="shared" si="0"/>
        <v>937500</v>
      </c>
      <c r="H14" s="164">
        <v>100</v>
      </c>
      <c r="I14" s="38">
        <f t="shared" si="1"/>
        <v>125000</v>
      </c>
      <c r="J14" s="186"/>
      <c r="K14" s="145"/>
      <c r="L14" s="185"/>
      <c r="M14" s="147"/>
      <c r="N14" s="164">
        <v>200</v>
      </c>
      <c r="O14" s="38">
        <f t="shared" si="2"/>
        <v>250000</v>
      </c>
      <c r="P14" s="186"/>
      <c r="Q14" s="145"/>
      <c r="R14" s="185"/>
      <c r="S14" s="147"/>
      <c r="T14" s="164">
        <f t="shared" ref="T14:T26" si="8">+N14</f>
        <v>200</v>
      </c>
      <c r="U14" s="38">
        <f t="shared" si="3"/>
        <v>250000</v>
      </c>
      <c r="V14" s="186"/>
      <c r="W14" s="145"/>
      <c r="X14" s="185"/>
      <c r="Y14" s="147"/>
      <c r="Z14" s="164">
        <f t="shared" si="4"/>
        <v>250</v>
      </c>
      <c r="AA14" s="38">
        <f t="shared" si="5"/>
        <v>312500</v>
      </c>
      <c r="AB14" s="186"/>
      <c r="AC14" s="145"/>
      <c r="AD14" s="185"/>
      <c r="AE14" s="147"/>
      <c r="AF14" s="61">
        <f t="shared" si="6"/>
        <v>937500</v>
      </c>
    </row>
    <row r="15" spans="1:32" x14ac:dyDescent="0.25">
      <c r="A15" s="54"/>
      <c r="B15" s="36">
        <f t="shared" si="7"/>
        <v>4</v>
      </c>
      <c r="C15" s="36" t="s">
        <v>34</v>
      </c>
      <c r="D15" s="183">
        <v>200</v>
      </c>
      <c r="E15" s="10" t="s">
        <v>459</v>
      </c>
      <c r="F15" s="10">
        <v>1250</v>
      </c>
      <c r="G15" s="41">
        <f t="shared" si="0"/>
        <v>250000</v>
      </c>
      <c r="H15" s="164">
        <v>50</v>
      </c>
      <c r="I15" s="38">
        <f t="shared" si="1"/>
        <v>62500</v>
      </c>
      <c r="J15" s="186"/>
      <c r="K15" s="145"/>
      <c r="L15" s="185"/>
      <c r="M15" s="147"/>
      <c r="N15" s="164">
        <v>50</v>
      </c>
      <c r="O15" s="38">
        <f t="shared" si="2"/>
        <v>62500</v>
      </c>
      <c r="P15" s="186"/>
      <c r="Q15" s="145"/>
      <c r="R15" s="185"/>
      <c r="S15" s="147"/>
      <c r="T15" s="164">
        <f t="shared" si="8"/>
        <v>50</v>
      </c>
      <c r="U15" s="38">
        <f t="shared" si="3"/>
        <v>62500</v>
      </c>
      <c r="V15" s="186"/>
      <c r="W15" s="145"/>
      <c r="X15" s="185"/>
      <c r="Y15" s="147"/>
      <c r="Z15" s="164">
        <f t="shared" si="4"/>
        <v>50</v>
      </c>
      <c r="AA15" s="38">
        <f t="shared" si="5"/>
        <v>62500</v>
      </c>
      <c r="AB15" s="186"/>
      <c r="AC15" s="145"/>
      <c r="AD15" s="185"/>
      <c r="AE15" s="147"/>
      <c r="AF15" s="61">
        <f t="shared" si="6"/>
        <v>250000</v>
      </c>
    </row>
    <row r="16" spans="1:32" x14ac:dyDescent="0.25">
      <c r="A16" s="54"/>
      <c r="B16" s="36">
        <f t="shared" si="7"/>
        <v>5</v>
      </c>
      <c r="C16" s="36" t="s">
        <v>35</v>
      </c>
      <c r="D16" s="183">
        <v>200</v>
      </c>
      <c r="E16" s="10" t="s">
        <v>459</v>
      </c>
      <c r="F16" s="10">
        <v>1250</v>
      </c>
      <c r="G16" s="41">
        <f t="shared" si="0"/>
        <v>250000</v>
      </c>
      <c r="H16" s="164">
        <v>50</v>
      </c>
      <c r="I16" s="38">
        <f t="shared" si="1"/>
        <v>62500</v>
      </c>
      <c r="J16" s="186"/>
      <c r="K16" s="145"/>
      <c r="L16" s="185"/>
      <c r="M16" s="147"/>
      <c r="N16" s="164">
        <v>50</v>
      </c>
      <c r="O16" s="38">
        <f t="shared" si="2"/>
        <v>62500</v>
      </c>
      <c r="P16" s="186"/>
      <c r="Q16" s="145"/>
      <c r="R16" s="185"/>
      <c r="S16" s="147"/>
      <c r="T16" s="164">
        <f t="shared" si="8"/>
        <v>50</v>
      </c>
      <c r="U16" s="38">
        <f t="shared" si="3"/>
        <v>62500</v>
      </c>
      <c r="V16" s="186"/>
      <c r="W16" s="145"/>
      <c r="X16" s="185"/>
      <c r="Y16" s="147"/>
      <c r="Z16" s="164">
        <f t="shared" si="4"/>
        <v>50</v>
      </c>
      <c r="AA16" s="38">
        <f t="shared" si="5"/>
        <v>62500</v>
      </c>
      <c r="AB16" s="186"/>
      <c r="AC16" s="145"/>
      <c r="AD16" s="185"/>
      <c r="AE16" s="147"/>
      <c r="AF16" s="61">
        <f t="shared" si="6"/>
        <v>250000</v>
      </c>
    </row>
    <row r="17" spans="1:32" x14ac:dyDescent="0.25">
      <c r="A17" s="54"/>
      <c r="B17" s="36">
        <f t="shared" si="7"/>
        <v>6</v>
      </c>
      <c r="C17" s="36" t="s">
        <v>36</v>
      </c>
      <c r="D17" s="183">
        <v>300</v>
      </c>
      <c r="E17" s="10" t="s">
        <v>460</v>
      </c>
      <c r="F17" s="10">
        <v>445</v>
      </c>
      <c r="G17" s="41">
        <f t="shared" si="0"/>
        <v>133500</v>
      </c>
      <c r="H17" s="164">
        <v>100</v>
      </c>
      <c r="I17" s="38">
        <f t="shared" si="1"/>
        <v>44500</v>
      </c>
      <c r="J17" s="186"/>
      <c r="K17" s="145"/>
      <c r="L17" s="185"/>
      <c r="M17" s="147"/>
      <c r="N17" s="164">
        <v>50</v>
      </c>
      <c r="O17" s="38">
        <f t="shared" si="2"/>
        <v>22250</v>
      </c>
      <c r="P17" s="186"/>
      <c r="Q17" s="145"/>
      <c r="R17" s="185"/>
      <c r="S17" s="147"/>
      <c r="T17" s="164">
        <v>60</v>
      </c>
      <c r="U17" s="38">
        <f t="shared" si="3"/>
        <v>26700</v>
      </c>
      <c r="V17" s="186"/>
      <c r="W17" s="145"/>
      <c r="X17" s="185"/>
      <c r="Y17" s="147"/>
      <c r="Z17" s="164">
        <f t="shared" si="4"/>
        <v>90</v>
      </c>
      <c r="AA17" s="38">
        <f t="shared" si="5"/>
        <v>40050</v>
      </c>
      <c r="AB17" s="186"/>
      <c r="AC17" s="145"/>
      <c r="AD17" s="185"/>
      <c r="AE17" s="147"/>
      <c r="AF17" s="61">
        <f t="shared" si="6"/>
        <v>133500</v>
      </c>
    </row>
    <row r="18" spans="1:32" x14ac:dyDescent="0.25">
      <c r="A18" s="54"/>
      <c r="B18" s="36">
        <f t="shared" si="7"/>
        <v>7</v>
      </c>
      <c r="C18" s="36" t="s">
        <v>37</v>
      </c>
      <c r="D18" s="183">
        <v>250</v>
      </c>
      <c r="E18" s="10" t="s">
        <v>688</v>
      </c>
      <c r="F18" s="10">
        <v>318</v>
      </c>
      <c r="G18" s="41">
        <f t="shared" si="0"/>
        <v>79500</v>
      </c>
      <c r="H18" s="164">
        <v>100</v>
      </c>
      <c r="I18" s="38">
        <f t="shared" si="1"/>
        <v>31800</v>
      </c>
      <c r="J18" s="186"/>
      <c r="K18" s="145"/>
      <c r="L18" s="185"/>
      <c r="M18" s="147"/>
      <c r="N18" s="164">
        <v>60</v>
      </c>
      <c r="O18" s="38">
        <f t="shared" si="2"/>
        <v>19080</v>
      </c>
      <c r="P18" s="186"/>
      <c r="Q18" s="145"/>
      <c r="R18" s="185"/>
      <c r="S18" s="147"/>
      <c r="T18" s="164">
        <v>50</v>
      </c>
      <c r="U18" s="38">
        <f t="shared" si="3"/>
        <v>15900</v>
      </c>
      <c r="V18" s="186"/>
      <c r="W18" s="145"/>
      <c r="X18" s="185"/>
      <c r="Y18" s="147"/>
      <c r="Z18" s="164">
        <f t="shared" si="4"/>
        <v>40</v>
      </c>
      <c r="AA18" s="38">
        <f t="shared" si="5"/>
        <v>12720</v>
      </c>
      <c r="AB18" s="186"/>
      <c r="AC18" s="145"/>
      <c r="AD18" s="185"/>
      <c r="AE18" s="147"/>
      <c r="AF18" s="61">
        <f t="shared" si="6"/>
        <v>79500</v>
      </c>
    </row>
    <row r="19" spans="1:32" x14ac:dyDescent="0.25">
      <c r="A19" s="54"/>
      <c r="B19" s="36">
        <f t="shared" si="7"/>
        <v>8</v>
      </c>
      <c r="C19" s="36" t="s">
        <v>38</v>
      </c>
      <c r="D19" s="183">
        <v>300</v>
      </c>
      <c r="E19" s="10" t="s">
        <v>462</v>
      </c>
      <c r="F19" s="10">
        <v>318</v>
      </c>
      <c r="G19" s="41">
        <f t="shared" si="0"/>
        <v>95400</v>
      </c>
      <c r="H19" s="164">
        <v>60</v>
      </c>
      <c r="I19" s="38">
        <f t="shared" si="1"/>
        <v>19080</v>
      </c>
      <c r="J19" s="186"/>
      <c r="K19" s="145"/>
      <c r="L19" s="185"/>
      <c r="M19" s="147"/>
      <c r="N19" s="164">
        <v>80</v>
      </c>
      <c r="O19" s="38">
        <f t="shared" si="2"/>
        <v>25440</v>
      </c>
      <c r="P19" s="186"/>
      <c r="Q19" s="145"/>
      <c r="R19" s="185"/>
      <c r="S19" s="147"/>
      <c r="T19" s="164">
        <f t="shared" si="8"/>
        <v>80</v>
      </c>
      <c r="U19" s="38">
        <f t="shared" si="3"/>
        <v>25440</v>
      </c>
      <c r="V19" s="186"/>
      <c r="W19" s="145"/>
      <c r="X19" s="185"/>
      <c r="Y19" s="147"/>
      <c r="Z19" s="164">
        <f t="shared" si="4"/>
        <v>80</v>
      </c>
      <c r="AA19" s="38">
        <f t="shared" si="5"/>
        <v>25440</v>
      </c>
      <c r="AB19" s="186"/>
      <c r="AC19" s="145"/>
      <c r="AD19" s="185"/>
      <c r="AE19" s="147"/>
      <c r="AF19" s="61">
        <f t="shared" si="6"/>
        <v>95400</v>
      </c>
    </row>
    <row r="20" spans="1:32" x14ac:dyDescent="0.25">
      <c r="A20" s="54"/>
      <c r="B20" s="36">
        <f t="shared" si="7"/>
        <v>9</v>
      </c>
      <c r="C20" s="36" t="s">
        <v>39</v>
      </c>
      <c r="D20" s="183">
        <v>250</v>
      </c>
      <c r="E20" s="10" t="s">
        <v>462</v>
      </c>
      <c r="F20" s="10">
        <v>318</v>
      </c>
      <c r="G20" s="41">
        <f t="shared" si="0"/>
        <v>79500</v>
      </c>
      <c r="H20" s="164">
        <v>75</v>
      </c>
      <c r="I20" s="38">
        <f t="shared" si="1"/>
        <v>23850</v>
      </c>
      <c r="J20" s="186"/>
      <c r="K20" s="145"/>
      <c r="L20" s="185"/>
      <c r="M20" s="147"/>
      <c r="N20" s="164">
        <v>60</v>
      </c>
      <c r="O20" s="38">
        <f t="shared" si="2"/>
        <v>19080</v>
      </c>
      <c r="P20" s="186"/>
      <c r="Q20" s="145"/>
      <c r="R20" s="185"/>
      <c r="S20" s="147"/>
      <c r="T20" s="164">
        <f t="shared" si="8"/>
        <v>60</v>
      </c>
      <c r="U20" s="38">
        <f t="shared" si="3"/>
        <v>19080</v>
      </c>
      <c r="V20" s="186"/>
      <c r="W20" s="145"/>
      <c r="X20" s="185"/>
      <c r="Y20" s="147"/>
      <c r="Z20" s="164">
        <f t="shared" si="4"/>
        <v>55</v>
      </c>
      <c r="AA20" s="38">
        <f t="shared" si="5"/>
        <v>17490</v>
      </c>
      <c r="AB20" s="186"/>
      <c r="AC20" s="145"/>
      <c r="AD20" s="185"/>
      <c r="AE20" s="147"/>
      <c r="AF20" s="61">
        <f t="shared" si="6"/>
        <v>79500</v>
      </c>
    </row>
    <row r="21" spans="1:32" x14ac:dyDescent="0.25">
      <c r="A21" s="54"/>
      <c r="B21" s="36">
        <f t="shared" si="7"/>
        <v>10</v>
      </c>
      <c r="C21" s="36" t="s">
        <v>63</v>
      </c>
      <c r="D21" s="183">
        <v>200</v>
      </c>
      <c r="E21" s="10" t="s">
        <v>463</v>
      </c>
      <c r="F21" s="10">
        <v>1325</v>
      </c>
      <c r="G21" s="41">
        <f t="shared" si="0"/>
        <v>265000</v>
      </c>
      <c r="H21" s="164">
        <v>60</v>
      </c>
      <c r="I21" s="38">
        <f t="shared" si="1"/>
        <v>79500</v>
      </c>
      <c r="J21" s="186"/>
      <c r="K21" s="145"/>
      <c r="L21" s="185"/>
      <c r="M21" s="147"/>
      <c r="N21" s="164">
        <v>60</v>
      </c>
      <c r="O21" s="38">
        <f t="shared" si="2"/>
        <v>79500</v>
      </c>
      <c r="P21" s="186"/>
      <c r="Q21" s="145"/>
      <c r="R21" s="185"/>
      <c r="S21" s="147"/>
      <c r="T21" s="164">
        <v>50</v>
      </c>
      <c r="U21" s="38">
        <f t="shared" si="3"/>
        <v>66250</v>
      </c>
      <c r="V21" s="186"/>
      <c r="W21" s="145"/>
      <c r="X21" s="185"/>
      <c r="Y21" s="147"/>
      <c r="Z21" s="164">
        <f t="shared" si="4"/>
        <v>30</v>
      </c>
      <c r="AA21" s="38">
        <f t="shared" si="5"/>
        <v>39750</v>
      </c>
      <c r="AB21" s="186"/>
      <c r="AC21" s="145"/>
      <c r="AD21" s="185"/>
      <c r="AE21" s="147"/>
      <c r="AF21" s="61">
        <f t="shared" si="6"/>
        <v>265000</v>
      </c>
    </row>
    <row r="22" spans="1:32" x14ac:dyDescent="0.25">
      <c r="A22" s="54"/>
      <c r="B22" s="36">
        <f t="shared" si="7"/>
        <v>11</v>
      </c>
      <c r="C22" s="36" t="s">
        <v>40</v>
      </c>
      <c r="D22" s="183">
        <v>150</v>
      </c>
      <c r="E22" s="10" t="s">
        <v>607</v>
      </c>
      <c r="F22" s="10">
        <v>281</v>
      </c>
      <c r="G22" s="41">
        <f t="shared" si="0"/>
        <v>42150</v>
      </c>
      <c r="H22" s="164">
        <v>40</v>
      </c>
      <c r="I22" s="38">
        <f t="shared" si="1"/>
        <v>11240</v>
      </c>
      <c r="J22" s="186"/>
      <c r="K22" s="145"/>
      <c r="L22" s="185"/>
      <c r="M22" s="147"/>
      <c r="N22" s="164">
        <v>50</v>
      </c>
      <c r="O22" s="38">
        <f t="shared" si="2"/>
        <v>14050</v>
      </c>
      <c r="P22" s="186"/>
      <c r="Q22" s="145"/>
      <c r="R22" s="185"/>
      <c r="S22" s="147"/>
      <c r="T22" s="164">
        <v>20</v>
      </c>
      <c r="U22" s="38">
        <f t="shared" si="3"/>
        <v>5620</v>
      </c>
      <c r="V22" s="186"/>
      <c r="W22" s="145"/>
      <c r="X22" s="185"/>
      <c r="Y22" s="147"/>
      <c r="Z22" s="164">
        <f t="shared" si="4"/>
        <v>40</v>
      </c>
      <c r="AA22" s="38">
        <f t="shared" si="5"/>
        <v>11240</v>
      </c>
      <c r="AB22" s="186"/>
      <c r="AC22" s="145"/>
      <c r="AD22" s="185"/>
      <c r="AE22" s="147"/>
      <c r="AF22" s="61">
        <f t="shared" si="6"/>
        <v>42150</v>
      </c>
    </row>
    <row r="23" spans="1:32" x14ac:dyDescent="0.25">
      <c r="A23" s="54"/>
      <c r="B23" s="36">
        <f t="shared" si="7"/>
        <v>12</v>
      </c>
      <c r="C23" s="36" t="s">
        <v>41</v>
      </c>
      <c r="D23" s="183">
        <v>20000</v>
      </c>
      <c r="E23" s="10" t="s">
        <v>432</v>
      </c>
      <c r="F23" s="10">
        <v>48</v>
      </c>
      <c r="G23" s="41">
        <f>+D23*F23</f>
        <v>960000</v>
      </c>
      <c r="H23" s="164">
        <v>3000</v>
      </c>
      <c r="I23" s="38">
        <f>+H23*F23</f>
        <v>144000</v>
      </c>
      <c r="J23" s="186"/>
      <c r="K23" s="145"/>
      <c r="L23" s="185"/>
      <c r="M23" s="147"/>
      <c r="N23" s="164">
        <v>5000</v>
      </c>
      <c r="O23" s="38">
        <f t="shared" si="2"/>
        <v>240000</v>
      </c>
      <c r="P23" s="186"/>
      <c r="Q23" s="145"/>
      <c r="R23" s="185"/>
      <c r="S23" s="147"/>
      <c r="T23" s="164">
        <v>5000</v>
      </c>
      <c r="U23" s="38">
        <f t="shared" si="3"/>
        <v>240000</v>
      </c>
      <c r="V23" s="186"/>
      <c r="W23" s="145"/>
      <c r="X23" s="185"/>
      <c r="Y23" s="147"/>
      <c r="Z23" s="164">
        <f t="shared" si="4"/>
        <v>7000</v>
      </c>
      <c r="AA23" s="38">
        <f t="shared" si="5"/>
        <v>336000</v>
      </c>
      <c r="AB23" s="186"/>
      <c r="AC23" s="145"/>
      <c r="AD23" s="185"/>
      <c r="AE23" s="147"/>
      <c r="AF23" s="61">
        <f t="shared" si="6"/>
        <v>960000</v>
      </c>
    </row>
    <row r="24" spans="1:32" x14ac:dyDescent="0.25">
      <c r="A24" s="54"/>
      <c r="B24" s="36">
        <f t="shared" si="7"/>
        <v>13</v>
      </c>
      <c r="C24" s="36" t="s">
        <v>42</v>
      </c>
      <c r="D24" s="183">
        <v>300</v>
      </c>
      <c r="E24" s="10" t="s">
        <v>432</v>
      </c>
      <c r="F24" s="10">
        <v>55</v>
      </c>
      <c r="G24" s="41">
        <f t="shared" si="0"/>
        <v>16500</v>
      </c>
      <c r="H24" s="164">
        <v>50</v>
      </c>
      <c r="I24" s="38">
        <f t="shared" si="1"/>
        <v>2750</v>
      </c>
      <c r="J24" s="186"/>
      <c r="K24" s="145"/>
      <c r="L24" s="185"/>
      <c r="M24" s="147"/>
      <c r="N24" s="164">
        <v>100</v>
      </c>
      <c r="O24" s="38">
        <f t="shared" si="2"/>
        <v>5500</v>
      </c>
      <c r="P24" s="186"/>
      <c r="Q24" s="145"/>
      <c r="R24" s="185"/>
      <c r="S24" s="147"/>
      <c r="T24" s="164">
        <v>100</v>
      </c>
      <c r="U24" s="38">
        <f t="shared" si="3"/>
        <v>5500</v>
      </c>
      <c r="V24" s="186"/>
      <c r="W24" s="145"/>
      <c r="X24" s="185"/>
      <c r="Y24" s="147"/>
      <c r="Z24" s="164">
        <f t="shared" si="4"/>
        <v>50</v>
      </c>
      <c r="AA24" s="38">
        <f t="shared" si="5"/>
        <v>2750</v>
      </c>
      <c r="AB24" s="186"/>
      <c r="AC24" s="145"/>
      <c r="AD24" s="185"/>
      <c r="AE24" s="147"/>
      <c r="AF24" s="61">
        <f t="shared" si="6"/>
        <v>16500</v>
      </c>
    </row>
    <row r="25" spans="1:32" x14ac:dyDescent="0.25">
      <c r="A25" s="54"/>
      <c r="B25" s="36">
        <f t="shared" si="7"/>
        <v>14</v>
      </c>
      <c r="C25" s="36" t="s">
        <v>576</v>
      </c>
      <c r="D25" s="183">
        <v>200</v>
      </c>
      <c r="E25" s="10" t="s">
        <v>462</v>
      </c>
      <c r="F25" s="10">
        <v>37</v>
      </c>
      <c r="G25" s="41">
        <f t="shared" ref="G25" si="9">+D25*F25</f>
        <v>7400</v>
      </c>
      <c r="H25" s="164">
        <v>40</v>
      </c>
      <c r="I25" s="38">
        <f t="shared" si="1"/>
        <v>1480</v>
      </c>
      <c r="J25" s="186"/>
      <c r="K25" s="145"/>
      <c r="L25" s="185"/>
      <c r="M25" s="147"/>
      <c r="N25" s="164">
        <v>20</v>
      </c>
      <c r="O25" s="38">
        <f t="shared" si="2"/>
        <v>740</v>
      </c>
      <c r="P25" s="186"/>
      <c r="Q25" s="145"/>
      <c r="R25" s="185"/>
      <c r="S25" s="147"/>
      <c r="T25" s="164">
        <v>40</v>
      </c>
      <c r="U25" s="38">
        <f t="shared" si="3"/>
        <v>1480</v>
      </c>
      <c r="V25" s="186"/>
      <c r="W25" s="145"/>
      <c r="X25" s="185"/>
      <c r="Y25" s="147"/>
      <c r="Z25" s="164">
        <f t="shared" si="4"/>
        <v>100</v>
      </c>
      <c r="AA25" s="38">
        <f t="shared" si="5"/>
        <v>3700</v>
      </c>
      <c r="AB25" s="186"/>
      <c r="AC25" s="145"/>
      <c r="AD25" s="185"/>
      <c r="AE25" s="147"/>
      <c r="AF25" s="61">
        <f t="shared" si="6"/>
        <v>7400</v>
      </c>
    </row>
    <row r="26" spans="1:32" x14ac:dyDescent="0.25">
      <c r="A26" s="54"/>
      <c r="B26" s="36">
        <f t="shared" si="7"/>
        <v>15</v>
      </c>
      <c r="C26" s="36" t="s">
        <v>61</v>
      </c>
      <c r="D26" s="183">
        <v>51</v>
      </c>
      <c r="E26" s="10" t="s">
        <v>462</v>
      </c>
      <c r="F26" s="10">
        <v>167.64699999999999</v>
      </c>
      <c r="G26" s="41">
        <f t="shared" si="0"/>
        <v>8549.9969999999994</v>
      </c>
      <c r="H26" s="164">
        <v>10</v>
      </c>
      <c r="I26" s="38">
        <v>1676</v>
      </c>
      <c r="J26" s="186"/>
      <c r="K26" s="145"/>
      <c r="L26" s="185"/>
      <c r="M26" s="147"/>
      <c r="N26" s="164">
        <v>10</v>
      </c>
      <c r="O26" s="38">
        <f>+I26</f>
        <v>1676</v>
      </c>
      <c r="P26" s="186"/>
      <c r="Q26" s="145"/>
      <c r="R26" s="185"/>
      <c r="S26" s="147"/>
      <c r="T26" s="164">
        <f t="shared" si="8"/>
        <v>10</v>
      </c>
      <c r="U26" s="38">
        <f>+O26</f>
        <v>1676</v>
      </c>
      <c r="V26" s="186"/>
      <c r="W26" s="145"/>
      <c r="X26" s="185"/>
      <c r="Y26" s="147"/>
      <c r="Z26" s="164">
        <f t="shared" si="4"/>
        <v>21</v>
      </c>
      <c r="AA26" s="38">
        <f>+G26-I26-O26-U26</f>
        <v>3521.9969999999994</v>
      </c>
      <c r="AB26" s="186"/>
      <c r="AC26" s="145"/>
      <c r="AD26" s="185"/>
      <c r="AE26" s="147"/>
      <c r="AF26" s="61">
        <f t="shared" si="6"/>
        <v>8549.9969999999994</v>
      </c>
    </row>
    <row r="27" spans="1:32" s="51" customFormat="1" ht="15" customHeight="1" x14ac:dyDescent="0.25">
      <c r="A27" s="630" t="s">
        <v>723</v>
      </c>
      <c r="B27" s="631"/>
      <c r="C27" s="632"/>
      <c r="D27" s="434"/>
      <c r="E27" s="355"/>
      <c r="F27" s="356"/>
      <c r="G27" s="435">
        <f>SUM(G12:G26)</f>
        <v>4999999.9970000004</v>
      </c>
      <c r="H27" s="436">
        <v>1</v>
      </c>
      <c r="I27" s="358">
        <f>SUM(I12:I26)</f>
        <v>859876</v>
      </c>
      <c r="J27" s="354"/>
      <c r="K27" s="437"/>
      <c r="L27" s="354"/>
      <c r="M27" s="360"/>
      <c r="N27" s="436">
        <v>1</v>
      </c>
      <c r="O27" s="358">
        <f>SUM(O12:O26)</f>
        <v>1302316</v>
      </c>
      <c r="P27" s="354"/>
      <c r="Q27" s="437"/>
      <c r="R27" s="354"/>
      <c r="S27" s="360"/>
      <c r="T27" s="436">
        <v>1</v>
      </c>
      <c r="U27" s="358">
        <f>SUM(U12:U26)</f>
        <v>1282646</v>
      </c>
      <c r="V27" s="354"/>
      <c r="W27" s="437"/>
      <c r="X27" s="354"/>
      <c r="Y27" s="360"/>
      <c r="Z27" s="436">
        <v>1</v>
      </c>
      <c r="AA27" s="358">
        <f>SUM(AA12:AA26)</f>
        <v>1555161.997</v>
      </c>
      <c r="AB27" s="354"/>
      <c r="AC27" s="437"/>
      <c r="AD27" s="354"/>
      <c r="AE27" s="360"/>
      <c r="AF27" s="361">
        <f>+I27+K27+M27+O27+Q27+S27+U27+W27+Y27+AA27+AC27+AE27</f>
        <v>4999999.9969999995</v>
      </c>
    </row>
    <row r="28" spans="1:32" x14ac:dyDescent="0.25">
      <c r="B28" s="263"/>
      <c r="C28" s="263"/>
      <c r="D28" s="266"/>
      <c r="E28" s="263"/>
      <c r="F28" s="263"/>
      <c r="G28" s="265"/>
      <c r="H28" s="265"/>
      <c r="I28" s="267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3"/>
      <c r="Z28" s="263"/>
      <c r="AF28" s="61">
        <f>+I27+K27+M27+O27+Q27+S27+U27+W27+Y27+AA27+AC27+AE27</f>
        <v>4999999.9969999995</v>
      </c>
    </row>
    <row r="29" spans="1:32" x14ac:dyDescent="0.25">
      <c r="B29" s="263"/>
      <c r="C29" s="263"/>
      <c r="D29" s="266"/>
      <c r="E29" s="263"/>
      <c r="F29" s="263"/>
      <c r="G29" s="289"/>
      <c r="H29" s="265"/>
      <c r="I29" s="267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3"/>
      <c r="Z29" s="263"/>
    </row>
    <row r="30" spans="1:32" x14ac:dyDescent="0.25">
      <c r="B30" s="263"/>
      <c r="C30" s="263"/>
      <c r="D30" s="266"/>
      <c r="E30" s="263"/>
      <c r="F30" s="263"/>
      <c r="G30" s="265"/>
      <c r="H30" s="265"/>
      <c r="I30" s="267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3"/>
      <c r="Z30" s="263"/>
    </row>
    <row r="31" spans="1:32" ht="19.5" x14ac:dyDescent="0.55000000000000004">
      <c r="B31" s="603"/>
      <c r="C31" s="603"/>
      <c r="D31" s="603"/>
      <c r="E31" s="603"/>
      <c r="F31" s="603"/>
      <c r="G31" s="265"/>
      <c r="H31" s="265"/>
      <c r="I31" s="267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608"/>
      <c r="V31" s="608"/>
      <c r="W31" s="608"/>
      <c r="X31" s="608"/>
      <c r="Y31" s="608"/>
      <c r="Z31" s="608"/>
    </row>
    <row r="32" spans="1:32" x14ac:dyDescent="0.25">
      <c r="B32" s="604"/>
      <c r="C32" s="604"/>
      <c r="D32" s="604"/>
      <c r="E32" s="604"/>
      <c r="F32" s="604"/>
      <c r="G32" s="265"/>
      <c r="H32" s="265"/>
      <c r="I32" s="267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602"/>
      <c r="V32" s="602"/>
      <c r="W32" s="602"/>
      <c r="X32" s="602"/>
      <c r="Y32" s="602"/>
      <c r="Z32" s="602"/>
    </row>
    <row r="33" spans="2:26" x14ac:dyDescent="0.25">
      <c r="B33" s="263"/>
      <c r="C33" s="263"/>
      <c r="D33" s="266"/>
      <c r="E33" s="263"/>
      <c r="F33" s="263"/>
      <c r="G33" s="265"/>
      <c r="H33" s="265"/>
      <c r="I33" s="267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3"/>
      <c r="Z33" s="263"/>
    </row>
  </sheetData>
  <mergeCells count="26">
    <mergeCell ref="U31:Z31"/>
    <mergeCell ref="U32:Z32"/>
    <mergeCell ref="A27:C27"/>
    <mergeCell ref="B31:F31"/>
    <mergeCell ref="B32:F32"/>
    <mergeCell ref="V8:W8"/>
    <mergeCell ref="X8:Y8"/>
    <mergeCell ref="Z8:AA8"/>
    <mergeCell ref="AB8:AC8"/>
    <mergeCell ref="AD8:AE8"/>
    <mergeCell ref="T8:U8"/>
    <mergeCell ref="A1:AF1"/>
    <mergeCell ref="A2:AF2"/>
    <mergeCell ref="A3:AF3"/>
    <mergeCell ref="A7:C9"/>
    <mergeCell ref="D7:D9"/>
    <mergeCell ref="E7:E9"/>
    <mergeCell ref="F7:F9"/>
    <mergeCell ref="G7:G9"/>
    <mergeCell ref="H7:AE7"/>
    <mergeCell ref="H8:I8"/>
    <mergeCell ref="J8:K8"/>
    <mergeCell ref="L8:M8"/>
    <mergeCell ref="N8:O8"/>
    <mergeCell ref="P8:Q8"/>
    <mergeCell ref="R8:S8"/>
  </mergeCells>
  <pageMargins left="0.44" right="0.23" top="0.99" bottom="1.47" header="0.35" footer="0.67"/>
  <pageSetup paperSize="5" scale="75" orientation="landscape" horizontalDpi="0" verticalDpi="0" r:id="rId1"/>
  <headerFooter>
    <oddHeader>&amp;L&amp;"-,Bold Italic"&amp;9PPMP 2017-ANNEX 2
Office of the Municipal Engineer</oddHeader>
    <oddFooter>&amp;C&amp;"-,Bold"Page &amp;P
(PPMP - OME - ANNEX 2)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"/>
  <sheetViews>
    <sheetView zoomScaleNormal="100" workbookViewId="0">
      <selection activeCell="G66" sqref="G66"/>
    </sheetView>
  </sheetViews>
  <sheetFormatPr defaultRowHeight="15" x14ac:dyDescent="0.25"/>
  <cols>
    <col min="1" max="1" width="5.28515625" style="48" customWidth="1"/>
    <col min="2" max="2" width="6.140625" style="48" customWidth="1"/>
    <col min="3" max="3" width="23.28515625" style="48" customWidth="1"/>
    <col min="4" max="4" width="6.5703125" style="48" customWidth="1"/>
    <col min="5" max="5" width="5.7109375" style="48" customWidth="1"/>
    <col min="6" max="6" width="7.85546875" style="48" customWidth="1"/>
    <col min="7" max="7" width="11.5703125" style="60" customWidth="1"/>
    <col min="8" max="8" width="6" style="61" customWidth="1"/>
    <col min="9" max="9" width="9.28515625" style="60" customWidth="1"/>
    <col min="10" max="10" width="4.42578125" style="48" customWidth="1"/>
    <col min="11" max="11" width="5.85546875" style="60" customWidth="1"/>
    <col min="12" max="12" width="5" style="48" customWidth="1"/>
    <col min="13" max="14" width="6.5703125" style="60" customWidth="1"/>
    <col min="15" max="15" width="9.85546875" style="60" customWidth="1"/>
    <col min="16" max="16" width="4.28515625" style="48" customWidth="1"/>
    <col min="17" max="17" width="6.28515625" style="48" customWidth="1"/>
    <col min="18" max="18" width="4.5703125" style="48" customWidth="1"/>
    <col min="19" max="19" width="5.5703125" style="48" customWidth="1"/>
    <col min="20" max="20" width="5.140625" style="48" customWidth="1"/>
    <col min="21" max="21" width="10" style="60" customWidth="1"/>
    <col min="22" max="22" width="5.28515625" style="48" customWidth="1"/>
    <col min="23" max="23" width="5.5703125" style="48" customWidth="1"/>
    <col min="24" max="24" width="4" style="48" customWidth="1"/>
    <col min="25" max="25" width="6" style="48" customWidth="1"/>
    <col min="26" max="26" width="7.5703125" style="60" customWidth="1"/>
    <col min="27" max="27" width="9.5703125" style="60" customWidth="1"/>
    <col min="28" max="28" width="4.5703125" style="48" customWidth="1"/>
    <col min="29" max="29" width="6.85546875" style="48" customWidth="1"/>
    <col min="30" max="30" width="5.85546875" style="48" customWidth="1"/>
    <col min="31" max="31" width="7.85546875" style="48" customWidth="1"/>
    <col min="32" max="32" width="47.85546875" style="48" customWidth="1"/>
    <col min="33" max="33" width="9.140625" style="48"/>
  </cols>
  <sheetData>
    <row r="1" spans="1:32" ht="15.75" x14ac:dyDescent="0.25">
      <c r="A1" s="585" t="s">
        <v>455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  <c r="AC1" s="585"/>
      <c r="AD1" s="585"/>
      <c r="AE1" s="585"/>
      <c r="AF1" s="585"/>
    </row>
    <row r="2" spans="1:32" x14ac:dyDescent="0.25">
      <c r="A2" s="633" t="s">
        <v>1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  <c r="AC2" s="633"/>
      <c r="AD2" s="633"/>
      <c r="AE2" s="633"/>
      <c r="AF2" s="633"/>
    </row>
    <row r="3" spans="1:32" x14ac:dyDescent="0.25">
      <c r="A3" s="634" t="s">
        <v>2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</row>
    <row r="4" spans="1:32" x14ac:dyDescent="0.25">
      <c r="A4" s="51" t="s">
        <v>22</v>
      </c>
      <c r="G4" s="48"/>
      <c r="H4" s="49"/>
      <c r="J4" s="50"/>
      <c r="N4" s="48"/>
      <c r="Z4" s="48"/>
    </row>
    <row r="5" spans="1:32" x14ac:dyDescent="0.25">
      <c r="A5" s="593" t="s">
        <v>4</v>
      </c>
      <c r="B5" s="594"/>
      <c r="C5" s="594"/>
      <c r="D5" s="594" t="s">
        <v>5</v>
      </c>
      <c r="E5" s="599" t="s">
        <v>106</v>
      </c>
      <c r="F5" s="599" t="s">
        <v>359</v>
      </c>
      <c r="G5" s="554" t="s">
        <v>6</v>
      </c>
      <c r="H5" s="594" t="s">
        <v>21</v>
      </c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4"/>
      <c r="AA5" s="594"/>
      <c r="AB5" s="594"/>
      <c r="AC5" s="594"/>
      <c r="AD5" s="594"/>
      <c r="AE5" s="598"/>
    </row>
    <row r="6" spans="1:32" x14ac:dyDescent="0.25">
      <c r="A6" s="591"/>
      <c r="B6" s="589"/>
      <c r="C6" s="589"/>
      <c r="D6" s="589"/>
      <c r="E6" s="600"/>
      <c r="F6" s="600"/>
      <c r="G6" s="557"/>
      <c r="H6" s="591" t="s">
        <v>9</v>
      </c>
      <c r="I6" s="589"/>
      <c r="J6" s="589" t="s">
        <v>10</v>
      </c>
      <c r="K6" s="589"/>
      <c r="L6" s="589" t="s">
        <v>11</v>
      </c>
      <c r="M6" s="592"/>
      <c r="N6" s="588" t="s">
        <v>12</v>
      </c>
      <c r="O6" s="589"/>
      <c r="P6" s="589" t="s">
        <v>13</v>
      </c>
      <c r="Q6" s="589"/>
      <c r="R6" s="589" t="s">
        <v>14</v>
      </c>
      <c r="S6" s="592"/>
      <c r="T6" s="588" t="s">
        <v>15</v>
      </c>
      <c r="U6" s="589"/>
      <c r="V6" s="589" t="s">
        <v>16</v>
      </c>
      <c r="W6" s="589"/>
      <c r="X6" s="589" t="s">
        <v>17</v>
      </c>
      <c r="Y6" s="590"/>
      <c r="Z6" s="591" t="s">
        <v>18</v>
      </c>
      <c r="AA6" s="589"/>
      <c r="AB6" s="589" t="s">
        <v>19</v>
      </c>
      <c r="AC6" s="589"/>
      <c r="AD6" s="589" t="s">
        <v>20</v>
      </c>
      <c r="AE6" s="592"/>
    </row>
    <row r="7" spans="1:32" ht="14.25" customHeight="1" thickBot="1" x14ac:dyDescent="0.3">
      <c r="A7" s="595"/>
      <c r="B7" s="596"/>
      <c r="C7" s="596"/>
      <c r="D7" s="596"/>
      <c r="E7" s="601"/>
      <c r="F7" s="601"/>
      <c r="G7" s="597"/>
      <c r="H7" s="156" t="s">
        <v>7</v>
      </c>
      <c r="I7" s="157" t="s">
        <v>8</v>
      </c>
      <c r="J7" s="158" t="s">
        <v>7</v>
      </c>
      <c r="K7" s="159" t="s">
        <v>8</v>
      </c>
      <c r="L7" s="158" t="s">
        <v>7</v>
      </c>
      <c r="M7" s="65" t="s">
        <v>8</v>
      </c>
      <c r="N7" s="64" t="s">
        <v>7</v>
      </c>
      <c r="O7" s="159" t="s">
        <v>8</v>
      </c>
      <c r="P7" s="158" t="s">
        <v>7</v>
      </c>
      <c r="Q7" s="158" t="s">
        <v>8</v>
      </c>
      <c r="R7" s="158" t="s">
        <v>7</v>
      </c>
      <c r="S7" s="7" t="s">
        <v>8</v>
      </c>
      <c r="T7" s="5" t="s">
        <v>7</v>
      </c>
      <c r="U7" s="159" t="s">
        <v>8</v>
      </c>
      <c r="V7" s="158" t="s">
        <v>7</v>
      </c>
      <c r="W7" s="158" t="s">
        <v>8</v>
      </c>
      <c r="X7" s="158" t="s">
        <v>7</v>
      </c>
      <c r="Y7" s="6" t="s">
        <v>8</v>
      </c>
      <c r="Z7" s="63" t="s">
        <v>7</v>
      </c>
      <c r="AA7" s="159" t="s">
        <v>8</v>
      </c>
      <c r="AB7" s="158" t="s">
        <v>7</v>
      </c>
      <c r="AC7" s="158" t="s">
        <v>8</v>
      </c>
      <c r="AD7" s="158" t="s">
        <v>7</v>
      </c>
      <c r="AE7" s="7" t="s">
        <v>8</v>
      </c>
      <c r="AF7" s="134"/>
    </row>
    <row r="8" spans="1:32" ht="15.75" thickTop="1" x14ac:dyDescent="0.25">
      <c r="A8" s="52" t="s">
        <v>689</v>
      </c>
      <c r="B8" s="37"/>
      <c r="C8" s="36"/>
      <c r="D8" s="36"/>
      <c r="E8" s="10"/>
      <c r="F8" s="10"/>
      <c r="G8" s="153"/>
      <c r="H8" s="43"/>
      <c r="I8" s="38"/>
      <c r="J8" s="39"/>
      <c r="K8" s="38"/>
      <c r="L8" s="36"/>
      <c r="M8" s="66"/>
      <c r="N8" s="44"/>
      <c r="O8" s="38"/>
      <c r="P8" s="36"/>
      <c r="Q8" s="36"/>
      <c r="R8" s="36"/>
      <c r="S8" s="11"/>
      <c r="T8" s="9"/>
      <c r="U8" s="38"/>
      <c r="V8" s="36"/>
      <c r="W8" s="36"/>
      <c r="X8" s="36"/>
      <c r="Y8" s="10"/>
      <c r="Z8" s="53"/>
      <c r="AA8" s="38"/>
      <c r="AB8" s="36"/>
      <c r="AC8" s="36"/>
      <c r="AD8" s="36"/>
      <c r="AE8" s="11"/>
      <c r="AF8" s="134"/>
    </row>
    <row r="9" spans="1:32" x14ac:dyDescent="0.25">
      <c r="A9" s="54"/>
      <c r="B9" s="36">
        <v>1</v>
      </c>
      <c r="C9" s="36" t="s">
        <v>608</v>
      </c>
      <c r="D9" s="36">
        <v>15</v>
      </c>
      <c r="E9" s="10" t="s">
        <v>458</v>
      </c>
      <c r="F9" s="10">
        <v>244</v>
      </c>
      <c r="G9" s="153">
        <f>F9*D9</f>
        <v>3660</v>
      </c>
      <c r="H9" s="164">
        <v>2</v>
      </c>
      <c r="I9" s="38">
        <f>+F9*H9</f>
        <v>488</v>
      </c>
      <c r="J9" s="39"/>
      <c r="K9" s="38"/>
      <c r="L9" s="36"/>
      <c r="M9" s="66"/>
      <c r="N9" s="167">
        <v>2</v>
      </c>
      <c r="O9" s="38">
        <f>+N9*F9</f>
        <v>488</v>
      </c>
      <c r="P9" s="36"/>
      <c r="Q9" s="36"/>
      <c r="R9" s="36"/>
      <c r="S9" s="294"/>
      <c r="T9" s="9">
        <v>2</v>
      </c>
      <c r="U9" s="38">
        <f>+T9*F9</f>
        <v>488</v>
      </c>
      <c r="V9" s="36"/>
      <c r="W9" s="36"/>
      <c r="X9" s="36"/>
      <c r="Y9" s="10"/>
      <c r="Z9" s="53">
        <f>+D9-H9-N9-T9</f>
        <v>9</v>
      </c>
      <c r="AA9" s="38">
        <f>+G9-I9-O9-U9</f>
        <v>2196</v>
      </c>
      <c r="AB9" s="36"/>
      <c r="AC9" s="36"/>
      <c r="AD9" s="145"/>
      <c r="AE9" s="190"/>
      <c r="AF9" s="189">
        <f>+I9+O9+U9+AA9</f>
        <v>3660</v>
      </c>
    </row>
    <row r="10" spans="1:32" x14ac:dyDescent="0.25">
      <c r="A10" s="54"/>
      <c r="B10" s="36">
        <v>2</v>
      </c>
      <c r="C10" s="36" t="s">
        <v>609</v>
      </c>
      <c r="D10" s="36">
        <v>16</v>
      </c>
      <c r="E10" s="10" t="s">
        <v>500</v>
      </c>
      <c r="F10" s="10">
        <v>101</v>
      </c>
      <c r="G10" s="153">
        <f t="shared" ref="G10:G11" si="0">F10*D10</f>
        <v>1616</v>
      </c>
      <c r="H10" s="164">
        <v>2</v>
      </c>
      <c r="I10" s="38">
        <f t="shared" ref="I10:I56" si="1">+F10*H10</f>
        <v>202</v>
      </c>
      <c r="J10" s="39"/>
      <c r="K10" s="38"/>
      <c r="L10" s="36"/>
      <c r="M10" s="66"/>
      <c r="N10" s="167">
        <v>3</v>
      </c>
      <c r="O10" s="38">
        <f t="shared" ref="O10:O56" si="2">+N10*F10</f>
        <v>303</v>
      </c>
      <c r="P10" s="36"/>
      <c r="Q10" s="36"/>
      <c r="R10" s="36"/>
      <c r="S10" s="294"/>
      <c r="T10" s="9">
        <v>3</v>
      </c>
      <c r="U10" s="38">
        <f t="shared" ref="U10:U56" si="3">+T10*F10</f>
        <v>303</v>
      </c>
      <c r="V10" s="36"/>
      <c r="W10" s="36"/>
      <c r="X10" s="36"/>
      <c r="Y10" s="10"/>
      <c r="Z10" s="53">
        <f t="shared" ref="Z10:Z56" si="4">+D10-H10-N10-T10</f>
        <v>8</v>
      </c>
      <c r="AA10" s="38">
        <f t="shared" ref="AA10:AA56" si="5">+G10-I10-O10-U10</f>
        <v>808</v>
      </c>
      <c r="AB10" s="36"/>
      <c r="AC10" s="36"/>
      <c r="AD10" s="145"/>
      <c r="AE10" s="190"/>
      <c r="AF10" s="189">
        <f t="shared" ref="AF10:AF56" si="6">+I10+O10+U10+AA10</f>
        <v>1616</v>
      </c>
    </row>
    <row r="11" spans="1:32" x14ac:dyDescent="0.25">
      <c r="A11" s="54"/>
      <c r="B11" s="36">
        <v>3</v>
      </c>
      <c r="C11" s="36" t="s">
        <v>596</v>
      </c>
      <c r="D11" s="36">
        <v>2</v>
      </c>
      <c r="E11" s="10" t="s">
        <v>500</v>
      </c>
      <c r="F11" s="10">
        <v>65</v>
      </c>
      <c r="G11" s="153">
        <f t="shared" si="0"/>
        <v>130</v>
      </c>
      <c r="H11" s="164">
        <v>1</v>
      </c>
      <c r="I11" s="38">
        <f t="shared" si="1"/>
        <v>65</v>
      </c>
      <c r="J11" s="39"/>
      <c r="K11" s="38"/>
      <c r="L11" s="36"/>
      <c r="M11" s="66"/>
      <c r="N11" s="167">
        <v>1</v>
      </c>
      <c r="O11" s="38">
        <f t="shared" si="2"/>
        <v>65</v>
      </c>
      <c r="P11" s="36"/>
      <c r="Q11" s="36"/>
      <c r="R11" s="36"/>
      <c r="S11" s="294"/>
      <c r="T11" s="9">
        <v>0</v>
      </c>
      <c r="U11" s="38">
        <f t="shared" si="3"/>
        <v>0</v>
      </c>
      <c r="V11" s="36"/>
      <c r="W11" s="36"/>
      <c r="X11" s="36"/>
      <c r="Y11" s="10"/>
      <c r="Z11" s="53">
        <f t="shared" si="4"/>
        <v>0</v>
      </c>
      <c r="AA11" s="38">
        <f t="shared" si="5"/>
        <v>0</v>
      </c>
      <c r="AB11" s="36"/>
      <c r="AC11" s="36"/>
      <c r="AD11" s="145"/>
      <c r="AE11" s="190"/>
      <c r="AF11" s="189">
        <f t="shared" si="6"/>
        <v>130</v>
      </c>
    </row>
    <row r="12" spans="1:32" x14ac:dyDescent="0.25">
      <c r="A12" s="54"/>
      <c r="B12" s="36">
        <v>4</v>
      </c>
      <c r="C12" s="36" t="s">
        <v>43</v>
      </c>
      <c r="D12" s="36">
        <v>20</v>
      </c>
      <c r="E12" s="10" t="s">
        <v>464</v>
      </c>
      <c r="F12" s="10">
        <v>403</v>
      </c>
      <c r="G12" s="153">
        <f>+D12*F12</f>
        <v>8060</v>
      </c>
      <c r="H12" s="164">
        <v>4</v>
      </c>
      <c r="I12" s="38">
        <f t="shared" si="1"/>
        <v>1612</v>
      </c>
      <c r="J12" s="39"/>
      <c r="K12" s="38"/>
      <c r="L12" s="36"/>
      <c r="M12" s="66"/>
      <c r="N12" s="167">
        <v>6</v>
      </c>
      <c r="O12" s="38">
        <f t="shared" si="2"/>
        <v>2418</v>
      </c>
      <c r="P12" s="36"/>
      <c r="Q12" s="36"/>
      <c r="R12" s="36"/>
      <c r="S12" s="294"/>
      <c r="T12" s="9">
        <v>4</v>
      </c>
      <c r="U12" s="38">
        <f t="shared" si="3"/>
        <v>1612</v>
      </c>
      <c r="V12" s="36"/>
      <c r="W12" s="36"/>
      <c r="X12" s="36"/>
      <c r="Y12" s="10"/>
      <c r="Z12" s="53">
        <f t="shared" si="4"/>
        <v>6</v>
      </c>
      <c r="AA12" s="38">
        <f t="shared" si="5"/>
        <v>2418</v>
      </c>
      <c r="AB12" s="36"/>
      <c r="AC12" s="36"/>
      <c r="AD12" s="145"/>
      <c r="AE12" s="190"/>
      <c r="AF12" s="189">
        <f t="shared" si="6"/>
        <v>8060</v>
      </c>
    </row>
    <row r="13" spans="1:32" x14ac:dyDescent="0.25">
      <c r="A13" s="54"/>
      <c r="B13" s="36">
        <f>+B12+1</f>
        <v>5</v>
      </c>
      <c r="C13" s="36" t="s">
        <v>610</v>
      </c>
      <c r="D13" s="36">
        <v>10</v>
      </c>
      <c r="E13" s="10" t="s">
        <v>458</v>
      </c>
      <c r="F13" s="10">
        <v>250</v>
      </c>
      <c r="G13" s="153">
        <f t="shared" ref="G13:G56" si="7">+D13*F13</f>
        <v>2500</v>
      </c>
      <c r="H13" s="164">
        <v>2</v>
      </c>
      <c r="I13" s="38">
        <f t="shared" si="1"/>
        <v>500</v>
      </c>
      <c r="J13" s="39"/>
      <c r="K13" s="38"/>
      <c r="L13" s="36"/>
      <c r="M13" s="66"/>
      <c r="N13" s="167">
        <v>2</v>
      </c>
      <c r="O13" s="38">
        <f t="shared" si="2"/>
        <v>500</v>
      </c>
      <c r="P13" s="36"/>
      <c r="Q13" s="36"/>
      <c r="R13" s="36"/>
      <c r="S13" s="294"/>
      <c r="T13" s="9">
        <v>2</v>
      </c>
      <c r="U13" s="38">
        <f t="shared" si="3"/>
        <v>500</v>
      </c>
      <c r="V13" s="36"/>
      <c r="W13" s="36"/>
      <c r="X13" s="36"/>
      <c r="Y13" s="10"/>
      <c r="Z13" s="53">
        <f t="shared" si="4"/>
        <v>4</v>
      </c>
      <c r="AA13" s="38">
        <f t="shared" si="5"/>
        <v>1000</v>
      </c>
      <c r="AB13" s="36"/>
      <c r="AC13" s="36"/>
      <c r="AD13" s="145"/>
      <c r="AE13" s="190"/>
      <c r="AF13" s="189">
        <f t="shared" si="6"/>
        <v>2500</v>
      </c>
    </row>
    <row r="14" spans="1:32" x14ac:dyDescent="0.25">
      <c r="A14" s="54"/>
      <c r="B14" s="36">
        <f t="shared" ref="B14:B56" si="8">+B13+1</f>
        <v>6</v>
      </c>
      <c r="C14" s="36" t="s">
        <v>616</v>
      </c>
      <c r="D14" s="36">
        <v>2</v>
      </c>
      <c r="E14" s="10" t="s">
        <v>458</v>
      </c>
      <c r="F14" s="10">
        <v>250</v>
      </c>
      <c r="G14" s="153">
        <f t="shared" si="7"/>
        <v>500</v>
      </c>
      <c r="H14" s="164">
        <v>1</v>
      </c>
      <c r="I14" s="38">
        <f t="shared" si="1"/>
        <v>250</v>
      </c>
      <c r="J14" s="39"/>
      <c r="K14" s="38"/>
      <c r="L14" s="36"/>
      <c r="M14" s="66"/>
      <c r="N14" s="167">
        <v>1</v>
      </c>
      <c r="O14" s="38">
        <f t="shared" si="2"/>
        <v>250</v>
      </c>
      <c r="P14" s="36"/>
      <c r="Q14" s="36"/>
      <c r="R14" s="36"/>
      <c r="S14" s="294"/>
      <c r="T14" s="9">
        <v>0</v>
      </c>
      <c r="U14" s="38">
        <f t="shared" si="3"/>
        <v>0</v>
      </c>
      <c r="V14" s="36"/>
      <c r="W14" s="36"/>
      <c r="X14" s="36"/>
      <c r="Y14" s="10"/>
      <c r="Z14" s="53">
        <f t="shared" si="4"/>
        <v>0</v>
      </c>
      <c r="AA14" s="38">
        <f t="shared" si="5"/>
        <v>0</v>
      </c>
      <c r="AB14" s="36"/>
      <c r="AC14" s="36"/>
      <c r="AD14" s="145"/>
      <c r="AE14" s="190"/>
      <c r="AF14" s="189">
        <f t="shared" si="6"/>
        <v>500</v>
      </c>
    </row>
    <row r="15" spans="1:32" x14ac:dyDescent="0.25">
      <c r="A15" s="54"/>
      <c r="B15" s="36">
        <f t="shared" si="8"/>
        <v>7</v>
      </c>
      <c r="C15" s="36" t="s">
        <v>44</v>
      </c>
      <c r="D15" s="36">
        <v>12</v>
      </c>
      <c r="E15" s="10" t="s">
        <v>463</v>
      </c>
      <c r="F15" s="10">
        <v>175</v>
      </c>
      <c r="G15" s="153">
        <f t="shared" si="7"/>
        <v>2100</v>
      </c>
      <c r="H15" s="164">
        <v>2</v>
      </c>
      <c r="I15" s="38">
        <f t="shared" si="1"/>
        <v>350</v>
      </c>
      <c r="J15" s="39"/>
      <c r="K15" s="38"/>
      <c r="L15" s="36"/>
      <c r="M15" s="66"/>
      <c r="N15" s="167">
        <v>2</v>
      </c>
      <c r="O15" s="38">
        <f t="shared" si="2"/>
        <v>350</v>
      </c>
      <c r="P15" s="36"/>
      <c r="Q15" s="36"/>
      <c r="R15" s="36"/>
      <c r="S15" s="294"/>
      <c r="T15" s="9">
        <v>3</v>
      </c>
      <c r="U15" s="38">
        <f t="shared" si="3"/>
        <v>525</v>
      </c>
      <c r="V15" s="36"/>
      <c r="W15" s="36"/>
      <c r="X15" s="36"/>
      <c r="Y15" s="10"/>
      <c r="Z15" s="53">
        <f t="shared" si="4"/>
        <v>5</v>
      </c>
      <c r="AA15" s="38">
        <f t="shared" si="5"/>
        <v>875</v>
      </c>
      <c r="AB15" s="36"/>
      <c r="AC15" s="36"/>
      <c r="AD15" s="145"/>
      <c r="AE15" s="190"/>
      <c r="AF15" s="189">
        <f t="shared" si="6"/>
        <v>2100</v>
      </c>
    </row>
    <row r="16" spans="1:32" x14ac:dyDescent="0.25">
      <c r="A16" s="54"/>
      <c r="B16" s="36">
        <f t="shared" si="8"/>
        <v>8</v>
      </c>
      <c r="C16" s="36" t="s">
        <v>611</v>
      </c>
      <c r="D16" s="36">
        <v>6</v>
      </c>
      <c r="E16" s="10" t="s">
        <v>395</v>
      </c>
      <c r="F16" s="10">
        <v>196</v>
      </c>
      <c r="G16" s="153">
        <f t="shared" si="7"/>
        <v>1176</v>
      </c>
      <c r="H16" s="164">
        <v>2</v>
      </c>
      <c r="I16" s="38">
        <f t="shared" si="1"/>
        <v>392</v>
      </c>
      <c r="J16" s="39"/>
      <c r="K16" s="38"/>
      <c r="L16" s="36"/>
      <c r="M16" s="66"/>
      <c r="N16" s="167">
        <v>2</v>
      </c>
      <c r="O16" s="38">
        <f t="shared" si="2"/>
        <v>392</v>
      </c>
      <c r="P16" s="36"/>
      <c r="Q16" s="36"/>
      <c r="R16" s="36"/>
      <c r="S16" s="294"/>
      <c r="T16" s="9">
        <v>2</v>
      </c>
      <c r="U16" s="38">
        <f t="shared" si="3"/>
        <v>392</v>
      </c>
      <c r="V16" s="36"/>
      <c r="W16" s="36"/>
      <c r="X16" s="36"/>
      <c r="Y16" s="10"/>
      <c r="Z16" s="53">
        <f t="shared" si="4"/>
        <v>0</v>
      </c>
      <c r="AA16" s="38">
        <f t="shared" si="5"/>
        <v>0</v>
      </c>
      <c r="AB16" s="36"/>
      <c r="AC16" s="36"/>
      <c r="AD16" s="145"/>
      <c r="AE16" s="190"/>
      <c r="AF16" s="189">
        <f t="shared" si="6"/>
        <v>1176</v>
      </c>
    </row>
    <row r="17" spans="1:32" x14ac:dyDescent="0.25">
      <c r="A17" s="54"/>
      <c r="B17" s="36">
        <f t="shared" si="8"/>
        <v>9</v>
      </c>
      <c r="C17" s="36" t="s">
        <v>45</v>
      </c>
      <c r="D17" s="36">
        <v>2</v>
      </c>
      <c r="E17" s="10" t="s">
        <v>456</v>
      </c>
      <c r="F17" s="187">
        <v>3850</v>
      </c>
      <c r="G17" s="153">
        <f t="shared" si="7"/>
        <v>7700</v>
      </c>
      <c r="H17" s="164">
        <v>1</v>
      </c>
      <c r="I17" s="38">
        <f t="shared" si="1"/>
        <v>3850</v>
      </c>
      <c r="J17" s="39"/>
      <c r="K17" s="38"/>
      <c r="L17" s="36"/>
      <c r="M17" s="66"/>
      <c r="N17" s="167"/>
      <c r="O17" s="38">
        <f t="shared" si="2"/>
        <v>0</v>
      </c>
      <c r="P17" s="36"/>
      <c r="Q17" s="36"/>
      <c r="R17" s="36"/>
      <c r="S17" s="294"/>
      <c r="T17" s="9">
        <v>0</v>
      </c>
      <c r="U17" s="38">
        <f t="shared" si="3"/>
        <v>0</v>
      </c>
      <c r="V17" s="36"/>
      <c r="W17" s="36"/>
      <c r="X17" s="36"/>
      <c r="Y17" s="10"/>
      <c r="Z17" s="53">
        <f t="shared" si="4"/>
        <v>1</v>
      </c>
      <c r="AA17" s="38">
        <f t="shared" si="5"/>
        <v>3850</v>
      </c>
      <c r="AB17" s="36"/>
      <c r="AC17" s="36"/>
      <c r="AD17" s="145"/>
      <c r="AE17" s="190"/>
      <c r="AF17" s="189">
        <f t="shared" si="6"/>
        <v>7700</v>
      </c>
    </row>
    <row r="18" spans="1:32" x14ac:dyDescent="0.25">
      <c r="A18" s="54"/>
      <c r="B18" s="36">
        <f t="shared" si="8"/>
        <v>10</v>
      </c>
      <c r="C18" s="36" t="s">
        <v>46</v>
      </c>
      <c r="D18" s="36">
        <v>2</v>
      </c>
      <c r="E18" s="10" t="s">
        <v>456</v>
      </c>
      <c r="F18" s="188">
        <v>3080</v>
      </c>
      <c r="G18" s="153">
        <f t="shared" si="7"/>
        <v>6160</v>
      </c>
      <c r="H18" s="164">
        <v>1</v>
      </c>
      <c r="I18" s="38">
        <f t="shared" si="1"/>
        <v>3080</v>
      </c>
      <c r="J18" s="39"/>
      <c r="K18" s="38"/>
      <c r="L18" s="36"/>
      <c r="M18" s="66"/>
      <c r="N18" s="167">
        <v>0</v>
      </c>
      <c r="O18" s="38">
        <f t="shared" si="2"/>
        <v>0</v>
      </c>
      <c r="P18" s="36"/>
      <c r="Q18" s="36"/>
      <c r="R18" s="36"/>
      <c r="S18" s="294"/>
      <c r="T18" s="9">
        <v>1</v>
      </c>
      <c r="U18" s="38">
        <f t="shared" si="3"/>
        <v>3080</v>
      </c>
      <c r="V18" s="36"/>
      <c r="W18" s="36"/>
      <c r="X18" s="36"/>
      <c r="Y18" s="10"/>
      <c r="Z18" s="53">
        <f t="shared" si="4"/>
        <v>0</v>
      </c>
      <c r="AA18" s="38">
        <f t="shared" si="5"/>
        <v>0</v>
      </c>
      <c r="AB18" s="36"/>
      <c r="AC18" s="36"/>
      <c r="AD18" s="145"/>
      <c r="AE18" s="190"/>
      <c r="AF18" s="189">
        <f t="shared" si="6"/>
        <v>6160</v>
      </c>
    </row>
    <row r="19" spans="1:32" x14ac:dyDescent="0.25">
      <c r="A19" s="54"/>
      <c r="B19" s="36">
        <f t="shared" si="8"/>
        <v>11</v>
      </c>
      <c r="C19" s="36" t="s">
        <v>612</v>
      </c>
      <c r="D19" s="36">
        <v>20</v>
      </c>
      <c r="E19" s="10" t="s">
        <v>458</v>
      </c>
      <c r="F19" s="10">
        <v>280</v>
      </c>
      <c r="G19" s="153">
        <f t="shared" si="7"/>
        <v>5600</v>
      </c>
      <c r="H19" s="164">
        <v>4</v>
      </c>
      <c r="I19" s="38">
        <f t="shared" si="1"/>
        <v>1120</v>
      </c>
      <c r="J19" s="39"/>
      <c r="K19" s="38"/>
      <c r="L19" s="36"/>
      <c r="M19" s="66"/>
      <c r="N19" s="167">
        <v>4</v>
      </c>
      <c r="O19" s="38">
        <f t="shared" si="2"/>
        <v>1120</v>
      </c>
      <c r="P19" s="36"/>
      <c r="Q19" s="36"/>
      <c r="R19" s="36"/>
      <c r="S19" s="294"/>
      <c r="T19" s="9">
        <v>5</v>
      </c>
      <c r="U19" s="38">
        <f t="shared" si="3"/>
        <v>1400</v>
      </c>
      <c r="V19" s="36"/>
      <c r="W19" s="36"/>
      <c r="X19" s="36"/>
      <c r="Y19" s="10"/>
      <c r="Z19" s="53">
        <f t="shared" si="4"/>
        <v>7</v>
      </c>
      <c r="AA19" s="38">
        <f t="shared" si="5"/>
        <v>1960</v>
      </c>
      <c r="AB19" s="36"/>
      <c r="AC19" s="36"/>
      <c r="AD19" s="145"/>
      <c r="AE19" s="190"/>
      <c r="AF19" s="189">
        <f t="shared" si="6"/>
        <v>5600</v>
      </c>
    </row>
    <row r="20" spans="1:32" x14ac:dyDescent="0.25">
      <c r="A20" s="54"/>
      <c r="B20" s="36">
        <f t="shared" si="8"/>
        <v>12</v>
      </c>
      <c r="C20" s="36" t="s">
        <v>613</v>
      </c>
      <c r="D20" s="36">
        <v>20</v>
      </c>
      <c r="E20" s="10" t="s">
        <v>458</v>
      </c>
      <c r="F20" s="10">
        <v>280</v>
      </c>
      <c r="G20" s="153">
        <f t="shared" si="7"/>
        <v>5600</v>
      </c>
      <c r="H20" s="164">
        <v>4</v>
      </c>
      <c r="I20" s="38">
        <f t="shared" si="1"/>
        <v>1120</v>
      </c>
      <c r="J20" s="39"/>
      <c r="K20" s="38"/>
      <c r="L20" s="36"/>
      <c r="M20" s="66"/>
      <c r="N20" s="167">
        <v>5</v>
      </c>
      <c r="O20" s="38">
        <f t="shared" si="2"/>
        <v>1400</v>
      </c>
      <c r="P20" s="36"/>
      <c r="Q20" s="36"/>
      <c r="R20" s="36"/>
      <c r="S20" s="294"/>
      <c r="T20" s="9">
        <v>5</v>
      </c>
      <c r="U20" s="38">
        <f t="shared" si="3"/>
        <v>1400</v>
      </c>
      <c r="V20" s="36"/>
      <c r="W20" s="36"/>
      <c r="X20" s="36"/>
      <c r="Y20" s="10"/>
      <c r="Z20" s="53">
        <f t="shared" si="4"/>
        <v>6</v>
      </c>
      <c r="AA20" s="38">
        <f t="shared" si="5"/>
        <v>1680</v>
      </c>
      <c r="AB20" s="36"/>
      <c r="AC20" s="36"/>
      <c r="AD20" s="145"/>
      <c r="AE20" s="190"/>
      <c r="AF20" s="189">
        <f t="shared" si="6"/>
        <v>5600</v>
      </c>
    </row>
    <row r="21" spans="1:32" x14ac:dyDescent="0.25">
      <c r="A21" s="54"/>
      <c r="B21" s="36">
        <f t="shared" si="8"/>
        <v>13</v>
      </c>
      <c r="C21" s="36" t="s">
        <v>47</v>
      </c>
      <c r="D21" s="36">
        <v>24</v>
      </c>
      <c r="E21" s="10" t="s">
        <v>458</v>
      </c>
      <c r="F21" s="10">
        <v>295</v>
      </c>
      <c r="G21" s="153">
        <f t="shared" si="7"/>
        <v>7080</v>
      </c>
      <c r="H21" s="164">
        <v>5</v>
      </c>
      <c r="I21" s="38">
        <f t="shared" si="1"/>
        <v>1475</v>
      </c>
      <c r="J21" s="39"/>
      <c r="K21" s="38"/>
      <c r="L21" s="36"/>
      <c r="M21" s="66"/>
      <c r="N21" s="167">
        <v>5</v>
      </c>
      <c r="O21" s="38">
        <f t="shared" si="2"/>
        <v>1475</v>
      </c>
      <c r="P21" s="36"/>
      <c r="Q21" s="36"/>
      <c r="R21" s="36"/>
      <c r="S21" s="294"/>
      <c r="T21" s="9">
        <v>5</v>
      </c>
      <c r="U21" s="38">
        <f t="shared" si="3"/>
        <v>1475</v>
      </c>
      <c r="V21" s="36"/>
      <c r="W21" s="36"/>
      <c r="X21" s="36"/>
      <c r="Y21" s="10"/>
      <c r="Z21" s="53">
        <f t="shared" si="4"/>
        <v>9</v>
      </c>
      <c r="AA21" s="38">
        <f t="shared" si="5"/>
        <v>2655</v>
      </c>
      <c r="AB21" s="36"/>
      <c r="AC21" s="36"/>
      <c r="AD21" s="145"/>
      <c r="AE21" s="190"/>
      <c r="AF21" s="189">
        <f t="shared" si="6"/>
        <v>7080</v>
      </c>
    </row>
    <row r="22" spans="1:32" x14ac:dyDescent="0.25">
      <c r="A22" s="54"/>
      <c r="B22" s="36">
        <f t="shared" si="8"/>
        <v>14</v>
      </c>
      <c r="C22" s="36" t="s">
        <v>48</v>
      </c>
      <c r="D22" s="36">
        <v>24</v>
      </c>
      <c r="E22" s="10" t="s">
        <v>458</v>
      </c>
      <c r="F22" s="10">
        <v>295</v>
      </c>
      <c r="G22" s="153">
        <f t="shared" si="7"/>
        <v>7080</v>
      </c>
      <c r="H22" s="164">
        <v>5</v>
      </c>
      <c r="I22" s="38">
        <f t="shared" si="1"/>
        <v>1475</v>
      </c>
      <c r="J22" s="39"/>
      <c r="K22" s="38"/>
      <c r="L22" s="36"/>
      <c r="M22" s="66"/>
      <c r="N22" s="167">
        <v>5</v>
      </c>
      <c r="O22" s="38">
        <f t="shared" si="2"/>
        <v>1475</v>
      </c>
      <c r="P22" s="36"/>
      <c r="Q22" s="36"/>
      <c r="R22" s="36"/>
      <c r="S22" s="294"/>
      <c r="T22" s="9">
        <v>5</v>
      </c>
      <c r="U22" s="38">
        <f t="shared" si="3"/>
        <v>1475</v>
      </c>
      <c r="V22" s="36"/>
      <c r="W22" s="36"/>
      <c r="X22" s="36"/>
      <c r="Y22" s="10"/>
      <c r="Z22" s="53">
        <f t="shared" si="4"/>
        <v>9</v>
      </c>
      <c r="AA22" s="38">
        <f t="shared" si="5"/>
        <v>2655</v>
      </c>
      <c r="AB22" s="36"/>
      <c r="AC22" s="36"/>
      <c r="AD22" s="145"/>
      <c r="AE22" s="190"/>
      <c r="AF22" s="189">
        <f t="shared" si="6"/>
        <v>7080</v>
      </c>
    </row>
    <row r="23" spans="1:32" x14ac:dyDescent="0.25">
      <c r="A23" s="54"/>
      <c r="B23" s="36">
        <f t="shared" si="8"/>
        <v>15</v>
      </c>
      <c r="C23" s="36" t="s">
        <v>614</v>
      </c>
      <c r="D23" s="36">
        <v>15</v>
      </c>
      <c r="E23" s="10" t="s">
        <v>458</v>
      </c>
      <c r="F23" s="10">
        <v>32</v>
      </c>
      <c r="G23" s="153">
        <f t="shared" si="7"/>
        <v>480</v>
      </c>
      <c r="H23" s="164">
        <v>2</v>
      </c>
      <c r="I23" s="38">
        <f t="shared" si="1"/>
        <v>64</v>
      </c>
      <c r="J23" s="39"/>
      <c r="K23" s="38"/>
      <c r="L23" s="36"/>
      <c r="M23" s="66"/>
      <c r="N23" s="167">
        <v>5</v>
      </c>
      <c r="O23" s="38">
        <f t="shared" si="2"/>
        <v>160</v>
      </c>
      <c r="P23" s="36"/>
      <c r="Q23" s="36"/>
      <c r="R23" s="36"/>
      <c r="S23" s="294"/>
      <c r="T23" s="9">
        <v>5</v>
      </c>
      <c r="U23" s="38">
        <f t="shared" si="3"/>
        <v>160</v>
      </c>
      <c r="V23" s="36"/>
      <c r="W23" s="36"/>
      <c r="X23" s="36"/>
      <c r="Y23" s="10"/>
      <c r="Z23" s="53">
        <f t="shared" si="4"/>
        <v>3</v>
      </c>
      <c r="AA23" s="38">
        <f t="shared" si="5"/>
        <v>96</v>
      </c>
      <c r="AB23" s="36"/>
      <c r="AC23" s="36"/>
      <c r="AD23" s="145"/>
      <c r="AE23" s="190"/>
      <c r="AF23" s="189">
        <f t="shared" si="6"/>
        <v>480</v>
      </c>
    </row>
    <row r="24" spans="1:32" x14ac:dyDescent="0.25">
      <c r="A24" s="54"/>
      <c r="B24" s="36">
        <f t="shared" si="8"/>
        <v>16</v>
      </c>
      <c r="C24" s="36" t="s">
        <v>442</v>
      </c>
      <c r="D24" s="36">
        <v>24</v>
      </c>
      <c r="E24" s="10" t="s">
        <v>458</v>
      </c>
      <c r="F24" s="10">
        <v>37</v>
      </c>
      <c r="G24" s="153">
        <f t="shared" si="7"/>
        <v>888</v>
      </c>
      <c r="H24" s="164">
        <v>5</v>
      </c>
      <c r="I24" s="38">
        <f t="shared" si="1"/>
        <v>185</v>
      </c>
      <c r="J24" s="39"/>
      <c r="K24" s="38"/>
      <c r="L24" s="36"/>
      <c r="M24" s="66"/>
      <c r="N24" s="167">
        <v>5</v>
      </c>
      <c r="O24" s="38">
        <f t="shared" si="2"/>
        <v>185</v>
      </c>
      <c r="P24" s="36"/>
      <c r="Q24" s="36"/>
      <c r="R24" s="36"/>
      <c r="S24" s="294"/>
      <c r="T24" s="9">
        <v>5</v>
      </c>
      <c r="U24" s="38">
        <f t="shared" si="3"/>
        <v>185</v>
      </c>
      <c r="V24" s="36"/>
      <c r="W24" s="36"/>
      <c r="X24" s="36"/>
      <c r="Y24" s="10"/>
      <c r="Z24" s="53">
        <f t="shared" si="4"/>
        <v>9</v>
      </c>
      <c r="AA24" s="38">
        <f t="shared" si="5"/>
        <v>333</v>
      </c>
      <c r="AB24" s="36"/>
      <c r="AC24" s="36"/>
      <c r="AD24" s="145"/>
      <c r="AE24" s="190"/>
      <c r="AF24" s="189">
        <f t="shared" si="6"/>
        <v>888</v>
      </c>
    </row>
    <row r="25" spans="1:32" x14ac:dyDescent="0.25">
      <c r="A25" s="54"/>
      <c r="B25" s="36">
        <f t="shared" si="8"/>
        <v>17</v>
      </c>
      <c r="C25" s="36" t="s">
        <v>443</v>
      </c>
      <c r="D25" s="36">
        <v>24</v>
      </c>
      <c r="E25" s="10" t="s">
        <v>458</v>
      </c>
      <c r="F25" s="10">
        <v>110</v>
      </c>
      <c r="G25" s="153">
        <f t="shared" si="7"/>
        <v>2640</v>
      </c>
      <c r="H25" s="164">
        <v>5</v>
      </c>
      <c r="I25" s="38">
        <f t="shared" si="1"/>
        <v>550</v>
      </c>
      <c r="J25" s="39"/>
      <c r="K25" s="38"/>
      <c r="L25" s="36"/>
      <c r="M25" s="66"/>
      <c r="N25" s="167">
        <v>5</v>
      </c>
      <c r="O25" s="38">
        <f t="shared" si="2"/>
        <v>550</v>
      </c>
      <c r="P25" s="36"/>
      <c r="Q25" s="36"/>
      <c r="R25" s="36"/>
      <c r="S25" s="294"/>
      <c r="T25" s="9">
        <v>5</v>
      </c>
      <c r="U25" s="38">
        <f t="shared" si="3"/>
        <v>550</v>
      </c>
      <c r="V25" s="36"/>
      <c r="W25" s="36"/>
      <c r="X25" s="36"/>
      <c r="Y25" s="10"/>
      <c r="Z25" s="53">
        <f t="shared" si="4"/>
        <v>9</v>
      </c>
      <c r="AA25" s="38">
        <f t="shared" si="5"/>
        <v>990</v>
      </c>
      <c r="AB25" s="36"/>
      <c r="AC25" s="36"/>
      <c r="AD25" s="145"/>
      <c r="AE25" s="190"/>
      <c r="AF25" s="189">
        <f t="shared" si="6"/>
        <v>2640</v>
      </c>
    </row>
    <row r="26" spans="1:32" x14ac:dyDescent="0.25">
      <c r="A26" s="54"/>
      <c r="B26" s="36">
        <f t="shared" si="8"/>
        <v>18</v>
      </c>
      <c r="C26" s="36" t="s">
        <v>444</v>
      </c>
      <c r="D26" s="36">
        <v>32</v>
      </c>
      <c r="E26" s="10" t="s">
        <v>458</v>
      </c>
      <c r="F26" s="10">
        <v>27</v>
      </c>
      <c r="G26" s="153">
        <f t="shared" si="7"/>
        <v>864</v>
      </c>
      <c r="H26" s="164">
        <v>2</v>
      </c>
      <c r="I26" s="38">
        <f t="shared" si="1"/>
        <v>54</v>
      </c>
      <c r="J26" s="39"/>
      <c r="K26" s="38"/>
      <c r="L26" s="36"/>
      <c r="M26" s="66"/>
      <c r="N26" s="167">
        <v>8</v>
      </c>
      <c r="O26" s="38">
        <f t="shared" si="2"/>
        <v>216</v>
      </c>
      <c r="P26" s="36"/>
      <c r="Q26" s="36"/>
      <c r="R26" s="36"/>
      <c r="S26" s="294"/>
      <c r="T26" s="9">
        <v>8</v>
      </c>
      <c r="U26" s="38">
        <f t="shared" si="3"/>
        <v>216</v>
      </c>
      <c r="V26" s="36"/>
      <c r="W26" s="36"/>
      <c r="X26" s="36"/>
      <c r="Y26" s="10"/>
      <c r="Z26" s="53">
        <f t="shared" si="4"/>
        <v>14</v>
      </c>
      <c r="AA26" s="38">
        <f t="shared" si="5"/>
        <v>378</v>
      </c>
      <c r="AB26" s="36"/>
      <c r="AC26" s="36"/>
      <c r="AD26" s="145"/>
      <c r="AE26" s="190"/>
      <c r="AF26" s="189">
        <f t="shared" si="6"/>
        <v>864</v>
      </c>
    </row>
    <row r="27" spans="1:32" x14ac:dyDescent="0.25">
      <c r="A27" s="54"/>
      <c r="B27" s="36">
        <f t="shared" si="8"/>
        <v>19</v>
      </c>
      <c r="C27" s="36" t="s">
        <v>445</v>
      </c>
      <c r="D27" s="36">
        <v>20</v>
      </c>
      <c r="E27" s="10" t="s">
        <v>458</v>
      </c>
      <c r="F27" s="10">
        <v>45</v>
      </c>
      <c r="G27" s="153">
        <f t="shared" si="7"/>
        <v>900</v>
      </c>
      <c r="H27" s="164">
        <v>5</v>
      </c>
      <c r="I27" s="38">
        <f t="shared" si="1"/>
        <v>225</v>
      </c>
      <c r="J27" s="39"/>
      <c r="K27" s="38"/>
      <c r="L27" s="36"/>
      <c r="M27" s="66"/>
      <c r="N27" s="167">
        <v>6</v>
      </c>
      <c r="O27" s="38">
        <f t="shared" si="2"/>
        <v>270</v>
      </c>
      <c r="P27" s="36"/>
      <c r="Q27" s="36"/>
      <c r="R27" s="36"/>
      <c r="S27" s="294"/>
      <c r="T27" s="9">
        <v>6</v>
      </c>
      <c r="U27" s="38">
        <f t="shared" si="3"/>
        <v>270</v>
      </c>
      <c r="V27" s="36"/>
      <c r="W27" s="36"/>
      <c r="X27" s="36"/>
      <c r="Y27" s="10"/>
      <c r="Z27" s="53">
        <f t="shared" si="4"/>
        <v>3</v>
      </c>
      <c r="AA27" s="38">
        <f t="shared" si="5"/>
        <v>135</v>
      </c>
      <c r="AB27" s="36"/>
      <c r="AC27" s="36"/>
      <c r="AD27" s="145"/>
      <c r="AE27" s="190"/>
      <c r="AF27" s="189">
        <f t="shared" si="6"/>
        <v>900</v>
      </c>
    </row>
    <row r="28" spans="1:32" x14ac:dyDescent="0.25">
      <c r="A28" s="54"/>
      <c r="B28" s="36">
        <f t="shared" si="8"/>
        <v>20</v>
      </c>
      <c r="C28" s="36" t="s">
        <v>446</v>
      </c>
      <c r="D28" s="36">
        <v>25</v>
      </c>
      <c r="E28" s="10" t="s">
        <v>458</v>
      </c>
      <c r="F28" s="10">
        <v>15</v>
      </c>
      <c r="G28" s="153">
        <f t="shared" si="7"/>
        <v>375</v>
      </c>
      <c r="H28" s="164">
        <v>6</v>
      </c>
      <c r="I28" s="38">
        <f t="shared" si="1"/>
        <v>90</v>
      </c>
      <c r="J28" s="39"/>
      <c r="K28" s="38"/>
      <c r="L28" s="36"/>
      <c r="M28" s="66"/>
      <c r="N28" s="167">
        <v>5</v>
      </c>
      <c r="O28" s="38">
        <f t="shared" si="2"/>
        <v>75</v>
      </c>
      <c r="P28" s="36"/>
      <c r="Q28" s="36"/>
      <c r="R28" s="36"/>
      <c r="S28" s="294"/>
      <c r="T28" s="9">
        <v>5</v>
      </c>
      <c r="U28" s="38">
        <f t="shared" si="3"/>
        <v>75</v>
      </c>
      <c r="V28" s="36"/>
      <c r="W28" s="36"/>
      <c r="X28" s="36"/>
      <c r="Y28" s="10"/>
      <c r="Z28" s="53">
        <f t="shared" si="4"/>
        <v>9</v>
      </c>
      <c r="AA28" s="38">
        <f t="shared" si="5"/>
        <v>135</v>
      </c>
      <c r="AB28" s="36"/>
      <c r="AC28" s="36"/>
      <c r="AD28" s="145"/>
      <c r="AE28" s="190"/>
      <c r="AF28" s="189">
        <f t="shared" si="6"/>
        <v>375</v>
      </c>
    </row>
    <row r="29" spans="1:32" x14ac:dyDescent="0.25">
      <c r="A29" s="54"/>
      <c r="B29" s="36">
        <f t="shared" si="8"/>
        <v>21</v>
      </c>
      <c r="C29" s="36" t="s">
        <v>447</v>
      </c>
      <c r="D29" s="36">
        <v>7</v>
      </c>
      <c r="E29" s="10" t="s">
        <v>458</v>
      </c>
      <c r="F29" s="10">
        <v>800</v>
      </c>
      <c r="G29" s="153">
        <f t="shared" si="7"/>
        <v>5600</v>
      </c>
      <c r="H29" s="164">
        <v>7</v>
      </c>
      <c r="I29" s="38">
        <f t="shared" si="1"/>
        <v>5600</v>
      </c>
      <c r="J29" s="39"/>
      <c r="K29" s="38"/>
      <c r="L29" s="36"/>
      <c r="M29" s="66"/>
      <c r="N29" s="167">
        <v>0</v>
      </c>
      <c r="O29" s="38">
        <f t="shared" si="2"/>
        <v>0</v>
      </c>
      <c r="P29" s="36"/>
      <c r="Q29" s="36"/>
      <c r="R29" s="36"/>
      <c r="S29" s="294"/>
      <c r="T29" s="9">
        <v>0</v>
      </c>
      <c r="U29" s="38">
        <f t="shared" si="3"/>
        <v>0</v>
      </c>
      <c r="V29" s="36"/>
      <c r="W29" s="36"/>
      <c r="X29" s="36"/>
      <c r="Y29" s="10"/>
      <c r="Z29" s="53">
        <f t="shared" si="4"/>
        <v>0</v>
      </c>
      <c r="AA29" s="38">
        <f t="shared" si="5"/>
        <v>0</v>
      </c>
      <c r="AB29" s="36"/>
      <c r="AC29" s="36"/>
      <c r="AD29" s="145"/>
      <c r="AE29" s="190"/>
      <c r="AF29" s="189">
        <f t="shared" si="6"/>
        <v>5600</v>
      </c>
    </row>
    <row r="30" spans="1:32" x14ac:dyDescent="0.25">
      <c r="A30" s="54"/>
      <c r="B30" s="36">
        <f t="shared" si="8"/>
        <v>22</v>
      </c>
      <c r="C30" s="36" t="s">
        <v>448</v>
      </c>
      <c r="D30" s="36">
        <v>30</v>
      </c>
      <c r="E30" s="10" t="s">
        <v>463</v>
      </c>
      <c r="F30" s="10">
        <v>750</v>
      </c>
      <c r="G30" s="153">
        <f t="shared" si="7"/>
        <v>22500</v>
      </c>
      <c r="H30" s="164">
        <v>0</v>
      </c>
      <c r="I30" s="38">
        <f t="shared" si="1"/>
        <v>0</v>
      </c>
      <c r="J30" s="39"/>
      <c r="K30" s="38"/>
      <c r="L30" s="36"/>
      <c r="M30" s="66"/>
      <c r="N30" s="167">
        <v>0</v>
      </c>
      <c r="O30" s="38">
        <f t="shared" si="2"/>
        <v>0</v>
      </c>
      <c r="P30" s="36"/>
      <c r="Q30" s="36"/>
      <c r="R30" s="36"/>
      <c r="S30" s="294"/>
      <c r="T30" s="9">
        <v>20</v>
      </c>
      <c r="U30" s="38">
        <f t="shared" si="3"/>
        <v>15000</v>
      </c>
      <c r="V30" s="36"/>
      <c r="W30" s="36"/>
      <c r="X30" s="36"/>
      <c r="Y30" s="10"/>
      <c r="Z30" s="53">
        <f t="shared" si="4"/>
        <v>10</v>
      </c>
      <c r="AA30" s="38">
        <f t="shared" si="5"/>
        <v>7500</v>
      </c>
      <c r="AB30" s="36"/>
      <c r="AC30" s="36"/>
      <c r="AD30" s="145"/>
      <c r="AE30" s="190"/>
      <c r="AF30" s="189">
        <f t="shared" si="6"/>
        <v>22500</v>
      </c>
    </row>
    <row r="31" spans="1:32" x14ac:dyDescent="0.25">
      <c r="A31" s="54"/>
      <c r="B31" s="36">
        <f t="shared" si="8"/>
        <v>23</v>
      </c>
      <c r="C31" s="36" t="s">
        <v>449</v>
      </c>
      <c r="D31" s="36">
        <v>20</v>
      </c>
      <c r="E31" s="10" t="s">
        <v>473</v>
      </c>
      <c r="F31" s="10">
        <v>69</v>
      </c>
      <c r="G31" s="153">
        <f t="shared" si="7"/>
        <v>1380</v>
      </c>
      <c r="H31" s="164">
        <v>0</v>
      </c>
      <c r="I31" s="38">
        <f t="shared" si="1"/>
        <v>0</v>
      </c>
      <c r="J31" s="39"/>
      <c r="K31" s="38"/>
      <c r="L31" s="36"/>
      <c r="M31" s="66"/>
      <c r="N31" s="167">
        <v>0</v>
      </c>
      <c r="O31" s="38">
        <f t="shared" si="2"/>
        <v>0</v>
      </c>
      <c r="P31" s="36"/>
      <c r="Q31" s="36"/>
      <c r="R31" s="36"/>
      <c r="S31" s="294"/>
      <c r="T31" s="9">
        <v>20</v>
      </c>
      <c r="U31" s="38">
        <f t="shared" si="3"/>
        <v>1380</v>
      </c>
      <c r="V31" s="36"/>
      <c r="W31" s="36"/>
      <c r="X31" s="36"/>
      <c r="Y31" s="10"/>
      <c r="Z31" s="53">
        <f t="shared" si="4"/>
        <v>0</v>
      </c>
      <c r="AA31" s="38">
        <f t="shared" si="5"/>
        <v>0</v>
      </c>
      <c r="AB31" s="36"/>
      <c r="AC31" s="36"/>
      <c r="AD31" s="145"/>
      <c r="AE31" s="190"/>
      <c r="AF31" s="189">
        <f t="shared" si="6"/>
        <v>1380</v>
      </c>
    </row>
    <row r="32" spans="1:32" x14ac:dyDescent="0.25">
      <c r="A32" s="54"/>
      <c r="B32" s="36">
        <f t="shared" si="8"/>
        <v>24</v>
      </c>
      <c r="C32" s="36" t="s">
        <v>450</v>
      </c>
      <c r="D32" s="36">
        <v>4</v>
      </c>
      <c r="E32" s="10" t="s">
        <v>473</v>
      </c>
      <c r="F32" s="10">
        <v>69</v>
      </c>
      <c r="G32" s="153">
        <f t="shared" si="7"/>
        <v>276</v>
      </c>
      <c r="H32" s="164">
        <v>0</v>
      </c>
      <c r="I32" s="38">
        <f t="shared" si="1"/>
        <v>0</v>
      </c>
      <c r="J32" s="39"/>
      <c r="K32" s="38"/>
      <c r="L32" s="36"/>
      <c r="M32" s="66"/>
      <c r="N32" s="167">
        <v>0</v>
      </c>
      <c r="O32" s="38">
        <f t="shared" si="2"/>
        <v>0</v>
      </c>
      <c r="P32" s="36"/>
      <c r="Q32" s="36"/>
      <c r="R32" s="36"/>
      <c r="S32" s="294"/>
      <c r="T32" s="9">
        <v>4</v>
      </c>
      <c r="U32" s="38">
        <f t="shared" si="3"/>
        <v>276</v>
      </c>
      <c r="V32" s="36"/>
      <c r="W32" s="36"/>
      <c r="X32" s="36"/>
      <c r="Y32" s="10"/>
      <c r="Z32" s="53">
        <f t="shared" si="4"/>
        <v>0</v>
      </c>
      <c r="AA32" s="38">
        <f t="shared" si="5"/>
        <v>0</v>
      </c>
      <c r="AB32" s="36"/>
      <c r="AC32" s="36"/>
      <c r="AD32" s="145"/>
      <c r="AE32" s="190"/>
      <c r="AF32" s="189">
        <f t="shared" si="6"/>
        <v>276</v>
      </c>
    </row>
    <row r="33" spans="1:32" x14ac:dyDescent="0.25">
      <c r="A33" s="54"/>
      <c r="B33" s="36">
        <v>22</v>
      </c>
      <c r="C33" s="36" t="s">
        <v>563</v>
      </c>
      <c r="D33" s="36">
        <v>20</v>
      </c>
      <c r="E33" s="10" t="s">
        <v>461</v>
      </c>
      <c r="F33" s="10">
        <v>150</v>
      </c>
      <c r="G33" s="153">
        <f t="shared" si="7"/>
        <v>3000</v>
      </c>
      <c r="H33" s="164">
        <v>0</v>
      </c>
      <c r="I33" s="38">
        <f t="shared" si="1"/>
        <v>0</v>
      </c>
      <c r="J33" s="39"/>
      <c r="K33" s="38"/>
      <c r="L33" s="36"/>
      <c r="M33" s="66"/>
      <c r="N33" s="167">
        <v>0</v>
      </c>
      <c r="O33" s="38">
        <f t="shared" si="2"/>
        <v>0</v>
      </c>
      <c r="P33" s="36"/>
      <c r="Q33" s="36"/>
      <c r="R33" s="36"/>
      <c r="S33" s="294"/>
      <c r="T33" s="9">
        <v>20</v>
      </c>
      <c r="U33" s="38">
        <f t="shared" si="3"/>
        <v>3000</v>
      </c>
      <c r="V33" s="36"/>
      <c r="W33" s="36"/>
      <c r="X33" s="36"/>
      <c r="Y33" s="10"/>
      <c r="Z33" s="53">
        <f t="shared" si="4"/>
        <v>0</v>
      </c>
      <c r="AA33" s="38">
        <f t="shared" si="5"/>
        <v>0</v>
      </c>
      <c r="AB33" s="36"/>
      <c r="AC33" s="36"/>
      <c r="AD33" s="145"/>
      <c r="AE33" s="190"/>
      <c r="AF33" s="189">
        <f t="shared" si="6"/>
        <v>3000</v>
      </c>
    </row>
    <row r="34" spans="1:32" x14ac:dyDescent="0.25">
      <c r="A34" s="54"/>
      <c r="B34" s="36">
        <f t="shared" si="8"/>
        <v>23</v>
      </c>
      <c r="C34" s="36" t="s">
        <v>451</v>
      </c>
      <c r="D34" s="36">
        <v>2</v>
      </c>
      <c r="E34" s="10" t="s">
        <v>458</v>
      </c>
      <c r="F34" s="10">
        <v>233</v>
      </c>
      <c r="G34" s="153">
        <f t="shared" si="7"/>
        <v>466</v>
      </c>
      <c r="H34" s="164">
        <v>1</v>
      </c>
      <c r="I34" s="38">
        <f t="shared" si="1"/>
        <v>233</v>
      </c>
      <c r="J34" s="39"/>
      <c r="K34" s="38"/>
      <c r="L34" s="36"/>
      <c r="M34" s="66"/>
      <c r="N34" s="167">
        <v>0</v>
      </c>
      <c r="O34" s="38">
        <f t="shared" si="2"/>
        <v>0</v>
      </c>
      <c r="P34" s="36"/>
      <c r="Q34" s="36"/>
      <c r="R34" s="36"/>
      <c r="S34" s="294"/>
      <c r="T34" s="9">
        <v>0</v>
      </c>
      <c r="U34" s="38">
        <f t="shared" si="3"/>
        <v>0</v>
      </c>
      <c r="V34" s="36"/>
      <c r="W34" s="36"/>
      <c r="X34" s="36"/>
      <c r="Y34" s="10"/>
      <c r="Z34" s="53">
        <f t="shared" si="4"/>
        <v>1</v>
      </c>
      <c r="AA34" s="38">
        <f t="shared" si="5"/>
        <v>233</v>
      </c>
      <c r="AB34" s="36"/>
      <c r="AC34" s="36"/>
      <c r="AD34" s="145"/>
      <c r="AE34" s="190"/>
      <c r="AF34" s="189">
        <f t="shared" si="6"/>
        <v>466</v>
      </c>
    </row>
    <row r="35" spans="1:32" x14ac:dyDescent="0.25">
      <c r="A35" s="54"/>
      <c r="B35" s="36">
        <f t="shared" si="8"/>
        <v>24</v>
      </c>
      <c r="C35" s="36" t="s">
        <v>452</v>
      </c>
      <c r="D35" s="36">
        <v>40</v>
      </c>
      <c r="E35" s="10" t="s">
        <v>460</v>
      </c>
      <c r="F35" s="10">
        <v>94</v>
      </c>
      <c r="G35" s="153">
        <f t="shared" si="7"/>
        <v>3760</v>
      </c>
      <c r="H35" s="164">
        <v>5</v>
      </c>
      <c r="I35" s="38">
        <f t="shared" si="1"/>
        <v>470</v>
      </c>
      <c r="J35" s="39"/>
      <c r="K35" s="38"/>
      <c r="L35" s="36"/>
      <c r="M35" s="66"/>
      <c r="N35" s="167">
        <v>10</v>
      </c>
      <c r="O35" s="38">
        <f t="shared" si="2"/>
        <v>940</v>
      </c>
      <c r="P35" s="36"/>
      <c r="Q35" s="36"/>
      <c r="R35" s="36"/>
      <c r="S35" s="294"/>
      <c r="T35" s="9">
        <v>10</v>
      </c>
      <c r="U35" s="38">
        <f t="shared" si="3"/>
        <v>940</v>
      </c>
      <c r="V35" s="36"/>
      <c r="W35" s="36"/>
      <c r="X35" s="36"/>
      <c r="Y35" s="10"/>
      <c r="Z35" s="53">
        <f t="shared" si="4"/>
        <v>15</v>
      </c>
      <c r="AA35" s="38">
        <f t="shared" si="5"/>
        <v>1410</v>
      </c>
      <c r="AB35" s="36"/>
      <c r="AC35" s="36"/>
      <c r="AD35" s="145"/>
      <c r="AE35" s="190"/>
      <c r="AF35" s="189">
        <f t="shared" si="6"/>
        <v>3760</v>
      </c>
    </row>
    <row r="36" spans="1:32" x14ac:dyDescent="0.25">
      <c r="A36" s="54"/>
      <c r="B36" s="36">
        <f t="shared" si="8"/>
        <v>25</v>
      </c>
      <c r="C36" s="245" t="s">
        <v>29</v>
      </c>
      <c r="D36" s="36">
        <v>5</v>
      </c>
      <c r="E36" s="10" t="s">
        <v>458</v>
      </c>
      <c r="F36" s="10">
        <v>127</v>
      </c>
      <c r="G36" s="153">
        <f t="shared" si="7"/>
        <v>635</v>
      </c>
      <c r="H36" s="164">
        <v>2</v>
      </c>
      <c r="I36" s="38">
        <f t="shared" si="1"/>
        <v>254</v>
      </c>
      <c r="J36" s="39"/>
      <c r="K36" s="38"/>
      <c r="L36" s="36"/>
      <c r="M36" s="66"/>
      <c r="N36" s="167">
        <v>1</v>
      </c>
      <c r="O36" s="38">
        <f t="shared" si="2"/>
        <v>127</v>
      </c>
      <c r="P36" s="36"/>
      <c r="Q36" s="36"/>
      <c r="R36" s="36"/>
      <c r="S36" s="294"/>
      <c r="T36" s="9">
        <v>1</v>
      </c>
      <c r="U36" s="38">
        <f t="shared" si="3"/>
        <v>127</v>
      </c>
      <c r="V36" s="36"/>
      <c r="W36" s="36"/>
      <c r="X36" s="36"/>
      <c r="Y36" s="10"/>
      <c r="Z36" s="53">
        <f t="shared" si="4"/>
        <v>1</v>
      </c>
      <c r="AA36" s="38">
        <f t="shared" si="5"/>
        <v>127</v>
      </c>
      <c r="AB36" s="36"/>
      <c r="AC36" s="36"/>
      <c r="AD36" s="145"/>
      <c r="AE36" s="190"/>
      <c r="AF36" s="189">
        <f t="shared" si="6"/>
        <v>635</v>
      </c>
    </row>
    <row r="37" spans="1:32" x14ac:dyDescent="0.25">
      <c r="A37" s="54"/>
      <c r="B37" s="36">
        <f t="shared" si="8"/>
        <v>26</v>
      </c>
      <c r="C37" s="245" t="s">
        <v>30</v>
      </c>
      <c r="D37" s="36">
        <v>12</v>
      </c>
      <c r="E37" s="10" t="s">
        <v>465</v>
      </c>
      <c r="F37" s="10">
        <v>127</v>
      </c>
      <c r="G37" s="153">
        <f t="shared" si="7"/>
        <v>1524</v>
      </c>
      <c r="H37" s="164">
        <v>3</v>
      </c>
      <c r="I37" s="38">
        <f t="shared" si="1"/>
        <v>381</v>
      </c>
      <c r="J37" s="39"/>
      <c r="K37" s="38"/>
      <c r="L37" s="36"/>
      <c r="M37" s="66"/>
      <c r="N37" s="167">
        <v>5</v>
      </c>
      <c r="O37" s="38">
        <f t="shared" si="2"/>
        <v>635</v>
      </c>
      <c r="P37" s="36"/>
      <c r="Q37" s="36"/>
      <c r="R37" s="36"/>
      <c r="S37" s="294"/>
      <c r="T37" s="9">
        <v>3</v>
      </c>
      <c r="U37" s="38">
        <f t="shared" si="3"/>
        <v>381</v>
      </c>
      <c r="V37" s="36"/>
      <c r="W37" s="36"/>
      <c r="X37" s="36"/>
      <c r="Y37" s="10"/>
      <c r="Z37" s="53">
        <f t="shared" si="4"/>
        <v>1</v>
      </c>
      <c r="AA37" s="38">
        <f t="shared" si="5"/>
        <v>127</v>
      </c>
      <c r="AB37" s="36"/>
      <c r="AC37" s="36"/>
      <c r="AD37" s="145"/>
      <c r="AE37" s="190"/>
      <c r="AF37" s="189">
        <f t="shared" si="6"/>
        <v>1524</v>
      </c>
    </row>
    <row r="38" spans="1:32" x14ac:dyDescent="0.25">
      <c r="A38" s="54"/>
      <c r="B38" s="36">
        <f t="shared" si="8"/>
        <v>27</v>
      </c>
      <c r="C38" s="36" t="s">
        <v>438</v>
      </c>
      <c r="D38" s="36">
        <v>10</v>
      </c>
      <c r="E38" s="10" t="s">
        <v>475</v>
      </c>
      <c r="F38" s="10">
        <v>150</v>
      </c>
      <c r="G38" s="153">
        <f t="shared" si="7"/>
        <v>1500</v>
      </c>
      <c r="H38" s="164">
        <v>2</v>
      </c>
      <c r="I38" s="38">
        <f t="shared" si="1"/>
        <v>300</v>
      </c>
      <c r="J38" s="39"/>
      <c r="K38" s="38"/>
      <c r="L38" s="36"/>
      <c r="M38" s="66"/>
      <c r="N38" s="167">
        <v>2</v>
      </c>
      <c r="O38" s="38">
        <f t="shared" si="2"/>
        <v>300</v>
      </c>
      <c r="P38" s="36"/>
      <c r="Q38" s="36"/>
      <c r="R38" s="36"/>
      <c r="S38" s="294"/>
      <c r="T38" s="9">
        <v>3</v>
      </c>
      <c r="U38" s="38">
        <f t="shared" si="3"/>
        <v>450</v>
      </c>
      <c r="V38" s="36"/>
      <c r="W38" s="36"/>
      <c r="X38" s="36"/>
      <c r="Y38" s="10"/>
      <c r="Z38" s="53">
        <f t="shared" si="4"/>
        <v>3</v>
      </c>
      <c r="AA38" s="38">
        <f t="shared" si="5"/>
        <v>450</v>
      </c>
      <c r="AB38" s="36"/>
      <c r="AC38" s="36"/>
      <c r="AD38" s="145"/>
      <c r="AE38" s="190"/>
      <c r="AF38" s="189">
        <f t="shared" si="6"/>
        <v>1500</v>
      </c>
    </row>
    <row r="39" spans="1:32" x14ac:dyDescent="0.25">
      <c r="A39" s="54"/>
      <c r="B39" s="36">
        <f t="shared" si="8"/>
        <v>28</v>
      </c>
      <c r="C39" s="36" t="s">
        <v>439</v>
      </c>
      <c r="D39" s="36">
        <v>10</v>
      </c>
      <c r="E39" s="10" t="s">
        <v>475</v>
      </c>
      <c r="F39" s="10">
        <v>250</v>
      </c>
      <c r="G39" s="153">
        <f t="shared" si="7"/>
        <v>2500</v>
      </c>
      <c r="H39" s="164">
        <v>2</v>
      </c>
      <c r="I39" s="38">
        <f t="shared" si="1"/>
        <v>500</v>
      </c>
      <c r="J39" s="39"/>
      <c r="K39" s="38"/>
      <c r="L39" s="36"/>
      <c r="M39" s="66"/>
      <c r="N39" s="167">
        <v>4</v>
      </c>
      <c r="O39" s="38">
        <f t="shared" si="2"/>
        <v>1000</v>
      </c>
      <c r="P39" s="36"/>
      <c r="Q39" s="36"/>
      <c r="R39" s="36"/>
      <c r="S39" s="294"/>
      <c r="T39" s="9">
        <v>2</v>
      </c>
      <c r="U39" s="38">
        <f t="shared" si="3"/>
        <v>500</v>
      </c>
      <c r="V39" s="36"/>
      <c r="W39" s="36"/>
      <c r="X39" s="36"/>
      <c r="Y39" s="10"/>
      <c r="Z39" s="53">
        <f t="shared" si="4"/>
        <v>2</v>
      </c>
      <c r="AA39" s="38">
        <f t="shared" si="5"/>
        <v>500</v>
      </c>
      <c r="AB39" s="36"/>
      <c r="AC39" s="36"/>
      <c r="AD39" s="145"/>
      <c r="AE39" s="190"/>
      <c r="AF39" s="189">
        <f t="shared" si="6"/>
        <v>2500</v>
      </c>
    </row>
    <row r="40" spans="1:32" x14ac:dyDescent="0.25">
      <c r="A40" s="54"/>
      <c r="B40" s="36">
        <f t="shared" si="8"/>
        <v>29</v>
      </c>
      <c r="C40" s="36" t="s">
        <v>440</v>
      </c>
      <c r="D40" s="36">
        <v>4</v>
      </c>
      <c r="E40" s="10" t="s">
        <v>458</v>
      </c>
      <c r="F40" s="10">
        <v>30</v>
      </c>
      <c r="G40" s="153">
        <f t="shared" si="7"/>
        <v>120</v>
      </c>
      <c r="H40" s="164">
        <v>2</v>
      </c>
      <c r="I40" s="38">
        <f t="shared" si="1"/>
        <v>60</v>
      </c>
      <c r="J40" s="39"/>
      <c r="K40" s="38"/>
      <c r="L40" s="36"/>
      <c r="M40" s="66"/>
      <c r="N40" s="167">
        <v>1</v>
      </c>
      <c r="O40" s="38">
        <f t="shared" si="2"/>
        <v>30</v>
      </c>
      <c r="P40" s="36"/>
      <c r="Q40" s="36"/>
      <c r="R40" s="36"/>
      <c r="S40" s="294"/>
      <c r="T40" s="9">
        <v>1</v>
      </c>
      <c r="U40" s="38">
        <f t="shared" si="3"/>
        <v>30</v>
      </c>
      <c r="V40" s="36"/>
      <c r="W40" s="36"/>
      <c r="X40" s="36"/>
      <c r="Y40" s="10"/>
      <c r="Z40" s="53">
        <f t="shared" si="4"/>
        <v>0</v>
      </c>
      <c r="AA40" s="38">
        <f t="shared" si="5"/>
        <v>0</v>
      </c>
      <c r="AB40" s="36"/>
      <c r="AC40" s="36"/>
      <c r="AD40" s="145"/>
      <c r="AE40" s="190"/>
      <c r="AF40" s="189">
        <f t="shared" si="6"/>
        <v>120</v>
      </c>
    </row>
    <row r="41" spans="1:32" x14ac:dyDescent="0.25">
      <c r="A41" s="54"/>
      <c r="B41" s="36">
        <f t="shared" si="8"/>
        <v>30</v>
      </c>
      <c r="C41" s="36" t="s">
        <v>441</v>
      </c>
      <c r="D41" s="36">
        <v>5</v>
      </c>
      <c r="E41" s="10" t="s">
        <v>458</v>
      </c>
      <c r="F41" s="10">
        <v>615</v>
      </c>
      <c r="G41" s="153">
        <f t="shared" si="7"/>
        <v>3075</v>
      </c>
      <c r="H41" s="164">
        <v>2</v>
      </c>
      <c r="I41" s="38">
        <f t="shared" si="1"/>
        <v>1230</v>
      </c>
      <c r="J41" s="39"/>
      <c r="K41" s="38"/>
      <c r="L41" s="36"/>
      <c r="M41" s="66"/>
      <c r="N41" s="167">
        <v>1</v>
      </c>
      <c r="O41" s="38">
        <f t="shared" si="2"/>
        <v>615</v>
      </c>
      <c r="P41" s="36"/>
      <c r="Q41" s="36"/>
      <c r="R41" s="36"/>
      <c r="S41" s="294"/>
      <c r="T41" s="9">
        <v>1</v>
      </c>
      <c r="U41" s="38">
        <f t="shared" si="3"/>
        <v>615</v>
      </c>
      <c r="V41" s="36"/>
      <c r="W41" s="36"/>
      <c r="X41" s="36"/>
      <c r="Y41" s="10"/>
      <c r="Z41" s="53">
        <f t="shared" si="4"/>
        <v>1</v>
      </c>
      <c r="AA41" s="38">
        <f t="shared" si="5"/>
        <v>615</v>
      </c>
      <c r="AB41" s="36"/>
      <c r="AC41" s="36"/>
      <c r="AD41" s="145"/>
      <c r="AE41" s="190"/>
      <c r="AF41" s="189">
        <f t="shared" si="6"/>
        <v>3075</v>
      </c>
    </row>
    <row r="42" spans="1:32" x14ac:dyDescent="0.25">
      <c r="A42" s="54"/>
      <c r="B42" s="36">
        <f t="shared" si="8"/>
        <v>31</v>
      </c>
      <c r="C42" s="36" t="s">
        <v>453</v>
      </c>
      <c r="D42" s="36">
        <v>2</v>
      </c>
      <c r="E42" s="10" t="s">
        <v>458</v>
      </c>
      <c r="F42" s="10">
        <v>1950</v>
      </c>
      <c r="G42" s="153">
        <f t="shared" si="7"/>
        <v>3900</v>
      </c>
      <c r="H42" s="164">
        <v>2</v>
      </c>
      <c r="I42" s="38">
        <f t="shared" si="1"/>
        <v>3900</v>
      </c>
      <c r="J42" s="39"/>
      <c r="K42" s="38"/>
      <c r="L42" s="36"/>
      <c r="M42" s="66"/>
      <c r="N42" s="167">
        <v>0</v>
      </c>
      <c r="O42" s="38">
        <f t="shared" si="2"/>
        <v>0</v>
      </c>
      <c r="P42" s="36"/>
      <c r="Q42" s="36"/>
      <c r="R42" s="36"/>
      <c r="S42" s="294"/>
      <c r="T42" s="9">
        <v>0</v>
      </c>
      <c r="U42" s="38">
        <f t="shared" si="3"/>
        <v>0</v>
      </c>
      <c r="V42" s="36"/>
      <c r="W42" s="36"/>
      <c r="X42" s="36"/>
      <c r="Y42" s="10"/>
      <c r="Z42" s="53">
        <f t="shared" si="4"/>
        <v>0</v>
      </c>
      <c r="AA42" s="38">
        <f t="shared" si="5"/>
        <v>0</v>
      </c>
      <c r="AB42" s="36"/>
      <c r="AC42" s="36"/>
      <c r="AD42" s="145"/>
      <c r="AE42" s="190"/>
      <c r="AF42" s="189">
        <f t="shared" si="6"/>
        <v>3900</v>
      </c>
    </row>
    <row r="43" spans="1:32" x14ac:dyDescent="0.25">
      <c r="A43" s="54"/>
      <c r="B43" s="36">
        <v>32</v>
      </c>
      <c r="C43" s="36" t="s">
        <v>617</v>
      </c>
      <c r="D43" s="36">
        <v>2</v>
      </c>
      <c r="E43" s="10" t="s">
        <v>458</v>
      </c>
      <c r="F43" s="10">
        <v>280</v>
      </c>
      <c r="G43" s="153">
        <f t="shared" si="7"/>
        <v>560</v>
      </c>
      <c r="H43" s="164">
        <v>2</v>
      </c>
      <c r="I43" s="38">
        <f t="shared" si="1"/>
        <v>560</v>
      </c>
      <c r="J43" s="39"/>
      <c r="K43" s="38"/>
      <c r="L43" s="36"/>
      <c r="M43" s="66"/>
      <c r="N43" s="167">
        <v>0</v>
      </c>
      <c r="O43" s="38">
        <f t="shared" si="2"/>
        <v>0</v>
      </c>
      <c r="P43" s="36"/>
      <c r="Q43" s="36"/>
      <c r="R43" s="36"/>
      <c r="S43" s="294"/>
      <c r="T43" s="9">
        <v>0</v>
      </c>
      <c r="U43" s="38">
        <f t="shared" si="3"/>
        <v>0</v>
      </c>
      <c r="V43" s="36"/>
      <c r="W43" s="36"/>
      <c r="X43" s="36"/>
      <c r="Y43" s="10"/>
      <c r="Z43" s="53">
        <f t="shared" si="4"/>
        <v>0</v>
      </c>
      <c r="AA43" s="38">
        <f t="shared" si="5"/>
        <v>0</v>
      </c>
      <c r="AB43" s="36"/>
      <c r="AC43" s="36"/>
      <c r="AD43" s="145"/>
      <c r="AE43" s="190"/>
      <c r="AF43" s="189">
        <f t="shared" si="6"/>
        <v>560</v>
      </c>
    </row>
    <row r="44" spans="1:32" x14ac:dyDescent="0.25">
      <c r="A44" s="54"/>
      <c r="B44" s="36">
        <v>33</v>
      </c>
      <c r="C44" s="36" t="s">
        <v>615</v>
      </c>
      <c r="D44" s="36">
        <v>5</v>
      </c>
      <c r="E44" s="10" t="s">
        <v>458</v>
      </c>
      <c r="F44" s="10">
        <v>90</v>
      </c>
      <c r="G44" s="153">
        <f t="shared" si="7"/>
        <v>450</v>
      </c>
      <c r="H44" s="164">
        <v>2</v>
      </c>
      <c r="I44" s="38">
        <f t="shared" si="1"/>
        <v>180</v>
      </c>
      <c r="J44" s="39"/>
      <c r="K44" s="38"/>
      <c r="L44" s="36"/>
      <c r="M44" s="66"/>
      <c r="N44" s="167">
        <v>1</v>
      </c>
      <c r="O44" s="38">
        <f t="shared" si="2"/>
        <v>90</v>
      </c>
      <c r="P44" s="36"/>
      <c r="Q44" s="36"/>
      <c r="R44" s="36"/>
      <c r="S44" s="294"/>
      <c r="T44" s="9">
        <v>0</v>
      </c>
      <c r="U44" s="38">
        <f t="shared" si="3"/>
        <v>0</v>
      </c>
      <c r="V44" s="36"/>
      <c r="W44" s="36"/>
      <c r="X44" s="36"/>
      <c r="Y44" s="10"/>
      <c r="Z44" s="53">
        <f t="shared" si="4"/>
        <v>2</v>
      </c>
      <c r="AA44" s="38">
        <f t="shared" si="5"/>
        <v>180</v>
      </c>
      <c r="AB44" s="36"/>
      <c r="AC44" s="36"/>
      <c r="AD44" s="145"/>
      <c r="AE44" s="190"/>
      <c r="AF44" s="189">
        <f t="shared" si="6"/>
        <v>450</v>
      </c>
    </row>
    <row r="45" spans="1:32" x14ac:dyDescent="0.25">
      <c r="A45" s="54"/>
      <c r="B45" s="36">
        <f t="shared" si="8"/>
        <v>34</v>
      </c>
      <c r="C45" s="36" t="s">
        <v>466</v>
      </c>
      <c r="D45" s="36">
        <v>5</v>
      </c>
      <c r="E45" s="10" t="s">
        <v>458</v>
      </c>
      <c r="F45" s="10">
        <v>1650</v>
      </c>
      <c r="G45" s="153">
        <f t="shared" si="7"/>
        <v>8250</v>
      </c>
      <c r="H45" s="164">
        <v>2</v>
      </c>
      <c r="I45" s="38">
        <f t="shared" si="1"/>
        <v>3300</v>
      </c>
      <c r="J45" s="39"/>
      <c r="K45" s="38"/>
      <c r="L45" s="36"/>
      <c r="M45" s="66"/>
      <c r="N45" s="167">
        <v>2</v>
      </c>
      <c r="O45" s="38">
        <f t="shared" si="2"/>
        <v>3300</v>
      </c>
      <c r="P45" s="36"/>
      <c r="Q45" s="36"/>
      <c r="R45" s="36"/>
      <c r="S45" s="294"/>
      <c r="T45" s="9">
        <v>1</v>
      </c>
      <c r="U45" s="38">
        <f t="shared" si="3"/>
        <v>1650</v>
      </c>
      <c r="V45" s="36"/>
      <c r="W45" s="36"/>
      <c r="X45" s="36"/>
      <c r="Y45" s="10"/>
      <c r="Z45" s="53">
        <f t="shared" si="4"/>
        <v>0</v>
      </c>
      <c r="AA45" s="38">
        <f t="shared" si="5"/>
        <v>0</v>
      </c>
      <c r="AB45" s="36"/>
      <c r="AC45" s="36"/>
      <c r="AD45" s="145"/>
      <c r="AE45" s="190"/>
      <c r="AF45" s="189">
        <f t="shared" si="6"/>
        <v>8250</v>
      </c>
    </row>
    <row r="46" spans="1:32" x14ac:dyDescent="0.25">
      <c r="A46" s="54"/>
      <c r="B46" s="36">
        <f t="shared" si="8"/>
        <v>35</v>
      </c>
      <c r="C46" s="36" t="s">
        <v>467</v>
      </c>
      <c r="D46" s="36">
        <v>12</v>
      </c>
      <c r="E46" s="10" t="s">
        <v>458</v>
      </c>
      <c r="F46" s="10">
        <v>1045</v>
      </c>
      <c r="G46" s="153">
        <f t="shared" si="7"/>
        <v>12540</v>
      </c>
      <c r="H46" s="164">
        <v>6</v>
      </c>
      <c r="I46" s="38">
        <f t="shared" si="1"/>
        <v>6270</v>
      </c>
      <c r="J46" s="39"/>
      <c r="K46" s="38"/>
      <c r="L46" s="36"/>
      <c r="M46" s="66"/>
      <c r="N46" s="167">
        <v>2</v>
      </c>
      <c r="O46" s="38">
        <f t="shared" si="2"/>
        <v>2090</v>
      </c>
      <c r="P46" s="36"/>
      <c r="Q46" s="36"/>
      <c r="R46" s="36"/>
      <c r="S46" s="294"/>
      <c r="T46" s="9">
        <v>2</v>
      </c>
      <c r="U46" s="38">
        <f t="shared" si="3"/>
        <v>2090</v>
      </c>
      <c r="V46" s="36"/>
      <c r="W46" s="36"/>
      <c r="X46" s="36"/>
      <c r="Y46" s="10"/>
      <c r="Z46" s="53">
        <f t="shared" si="4"/>
        <v>2</v>
      </c>
      <c r="AA46" s="38">
        <f t="shared" si="5"/>
        <v>2090</v>
      </c>
      <c r="AB46" s="36"/>
      <c r="AC46" s="36"/>
      <c r="AD46" s="145"/>
      <c r="AE46" s="190"/>
      <c r="AF46" s="189">
        <f t="shared" si="6"/>
        <v>12540</v>
      </c>
    </row>
    <row r="47" spans="1:32" x14ac:dyDescent="0.25">
      <c r="A47" s="54"/>
      <c r="B47" s="36">
        <f t="shared" si="8"/>
        <v>36</v>
      </c>
      <c r="C47" s="36" t="s">
        <v>468</v>
      </c>
      <c r="D47" s="36">
        <v>12</v>
      </c>
      <c r="E47" s="10" t="s">
        <v>458</v>
      </c>
      <c r="F47" s="10">
        <v>1650</v>
      </c>
      <c r="G47" s="153">
        <f t="shared" si="7"/>
        <v>19800</v>
      </c>
      <c r="H47" s="164">
        <v>6</v>
      </c>
      <c r="I47" s="38">
        <f t="shared" si="1"/>
        <v>9900</v>
      </c>
      <c r="J47" s="39"/>
      <c r="K47" s="38"/>
      <c r="L47" s="36"/>
      <c r="M47" s="66"/>
      <c r="N47" s="167">
        <v>2</v>
      </c>
      <c r="O47" s="38">
        <f t="shared" si="2"/>
        <v>3300</v>
      </c>
      <c r="P47" s="36"/>
      <c r="Q47" s="36"/>
      <c r="R47" s="36"/>
      <c r="S47" s="294"/>
      <c r="T47" s="9">
        <v>2</v>
      </c>
      <c r="U47" s="38">
        <f t="shared" si="3"/>
        <v>3300</v>
      </c>
      <c r="V47" s="36"/>
      <c r="W47" s="36"/>
      <c r="X47" s="36"/>
      <c r="Y47" s="10"/>
      <c r="Z47" s="53">
        <f t="shared" si="4"/>
        <v>2</v>
      </c>
      <c r="AA47" s="38">
        <f t="shared" si="5"/>
        <v>3300</v>
      </c>
      <c r="AB47" s="36"/>
      <c r="AC47" s="36"/>
      <c r="AD47" s="145"/>
      <c r="AE47" s="190"/>
      <c r="AF47" s="189">
        <f t="shared" si="6"/>
        <v>19800</v>
      </c>
    </row>
    <row r="48" spans="1:32" x14ac:dyDescent="0.25">
      <c r="A48" s="54"/>
      <c r="B48" s="36">
        <f t="shared" si="8"/>
        <v>37</v>
      </c>
      <c r="C48" s="36" t="s">
        <v>469</v>
      </c>
      <c r="D48" s="36">
        <v>200</v>
      </c>
      <c r="E48" s="10" t="s">
        <v>472</v>
      </c>
      <c r="F48" s="10">
        <v>39</v>
      </c>
      <c r="G48" s="153">
        <f t="shared" si="7"/>
        <v>7800</v>
      </c>
      <c r="H48" s="164">
        <v>30</v>
      </c>
      <c r="I48" s="38">
        <f t="shared" si="1"/>
        <v>1170</v>
      </c>
      <c r="J48" s="39"/>
      <c r="K48" s="38"/>
      <c r="L48" s="36"/>
      <c r="M48" s="66"/>
      <c r="N48" s="167">
        <v>75</v>
      </c>
      <c r="O48" s="38">
        <f t="shared" si="2"/>
        <v>2925</v>
      </c>
      <c r="P48" s="36"/>
      <c r="Q48" s="36"/>
      <c r="R48" s="36"/>
      <c r="S48" s="294"/>
      <c r="T48" s="9">
        <v>75</v>
      </c>
      <c r="U48" s="38">
        <f t="shared" si="3"/>
        <v>2925</v>
      </c>
      <c r="V48" s="36"/>
      <c r="W48" s="36"/>
      <c r="X48" s="36"/>
      <c r="Y48" s="10"/>
      <c r="Z48" s="53">
        <f t="shared" si="4"/>
        <v>20</v>
      </c>
      <c r="AA48" s="38">
        <f t="shared" si="5"/>
        <v>780</v>
      </c>
      <c r="AB48" s="36"/>
      <c r="AC48" s="36"/>
      <c r="AD48" s="145"/>
      <c r="AE48" s="190"/>
      <c r="AF48" s="189">
        <f t="shared" si="6"/>
        <v>7800</v>
      </c>
    </row>
    <row r="49" spans="1:32" x14ac:dyDescent="0.25">
      <c r="A49" s="54"/>
      <c r="B49" s="36">
        <f t="shared" si="8"/>
        <v>38</v>
      </c>
      <c r="C49" s="36" t="s">
        <v>470</v>
      </c>
      <c r="D49" s="36">
        <v>6</v>
      </c>
      <c r="E49" s="10" t="s">
        <v>458</v>
      </c>
      <c r="F49" s="10">
        <v>3850</v>
      </c>
      <c r="G49" s="153">
        <f t="shared" si="7"/>
        <v>23100</v>
      </c>
      <c r="H49" s="164">
        <v>2</v>
      </c>
      <c r="I49" s="38">
        <f t="shared" si="1"/>
        <v>7700</v>
      </c>
      <c r="J49" s="39"/>
      <c r="K49" s="38"/>
      <c r="L49" s="36"/>
      <c r="M49" s="66"/>
      <c r="N49" s="167">
        <v>2</v>
      </c>
      <c r="O49" s="38">
        <f t="shared" si="2"/>
        <v>7700</v>
      </c>
      <c r="P49" s="36"/>
      <c r="Q49" s="36"/>
      <c r="R49" s="36"/>
      <c r="S49" s="294"/>
      <c r="T49" s="9">
        <v>2</v>
      </c>
      <c r="U49" s="38">
        <f t="shared" si="3"/>
        <v>7700</v>
      </c>
      <c r="V49" s="36"/>
      <c r="W49" s="36"/>
      <c r="X49" s="36"/>
      <c r="Y49" s="10"/>
      <c r="Z49" s="53">
        <f t="shared" si="4"/>
        <v>0</v>
      </c>
      <c r="AA49" s="38">
        <f t="shared" si="5"/>
        <v>0</v>
      </c>
      <c r="AB49" s="36"/>
      <c r="AC49" s="36"/>
      <c r="AD49" s="145"/>
      <c r="AE49" s="190"/>
      <c r="AF49" s="189">
        <f t="shared" si="6"/>
        <v>23100</v>
      </c>
    </row>
    <row r="50" spans="1:32" x14ac:dyDescent="0.25">
      <c r="A50" s="54"/>
      <c r="B50" s="36">
        <f t="shared" si="8"/>
        <v>39</v>
      </c>
      <c r="C50" s="36" t="s">
        <v>471</v>
      </c>
      <c r="D50" s="36">
        <v>4</v>
      </c>
      <c r="E50" s="10" t="s">
        <v>458</v>
      </c>
      <c r="F50" s="10">
        <v>350</v>
      </c>
      <c r="G50" s="153">
        <f t="shared" si="7"/>
        <v>1400</v>
      </c>
      <c r="H50" s="164">
        <v>2</v>
      </c>
      <c r="I50" s="38">
        <f t="shared" si="1"/>
        <v>700</v>
      </c>
      <c r="J50" s="39"/>
      <c r="K50" s="38"/>
      <c r="L50" s="36"/>
      <c r="M50" s="66"/>
      <c r="N50" s="167">
        <v>1</v>
      </c>
      <c r="O50" s="38">
        <f t="shared" si="2"/>
        <v>350</v>
      </c>
      <c r="P50" s="36"/>
      <c r="Q50" s="36"/>
      <c r="R50" s="36"/>
      <c r="S50" s="294"/>
      <c r="T50" s="9">
        <v>1</v>
      </c>
      <c r="U50" s="38">
        <f t="shared" si="3"/>
        <v>350</v>
      </c>
      <c r="V50" s="36"/>
      <c r="W50" s="36"/>
      <c r="X50" s="36"/>
      <c r="Y50" s="10"/>
      <c r="Z50" s="53">
        <f t="shared" si="4"/>
        <v>0</v>
      </c>
      <c r="AA50" s="38">
        <f t="shared" si="5"/>
        <v>0</v>
      </c>
      <c r="AB50" s="36"/>
      <c r="AC50" s="36"/>
      <c r="AD50" s="145"/>
      <c r="AE50" s="190"/>
      <c r="AF50" s="189">
        <f t="shared" si="6"/>
        <v>1400</v>
      </c>
    </row>
    <row r="51" spans="1:32" x14ac:dyDescent="0.25">
      <c r="A51" s="154"/>
      <c r="B51" s="36">
        <f t="shared" si="8"/>
        <v>40</v>
      </c>
      <c r="C51" s="36" t="s">
        <v>26</v>
      </c>
      <c r="D51" s="36">
        <v>30</v>
      </c>
      <c r="E51" s="10" t="s">
        <v>458</v>
      </c>
      <c r="F51" s="10">
        <v>69</v>
      </c>
      <c r="G51" s="153">
        <f t="shared" si="7"/>
        <v>2070</v>
      </c>
      <c r="H51" s="164">
        <v>10</v>
      </c>
      <c r="I51" s="38">
        <f t="shared" si="1"/>
        <v>690</v>
      </c>
      <c r="J51" s="39"/>
      <c r="K51" s="38"/>
      <c r="L51" s="36"/>
      <c r="M51" s="66"/>
      <c r="N51" s="167">
        <v>5</v>
      </c>
      <c r="O51" s="38">
        <f t="shared" si="2"/>
        <v>345</v>
      </c>
      <c r="P51" s="36"/>
      <c r="Q51" s="36"/>
      <c r="R51" s="36"/>
      <c r="S51" s="294"/>
      <c r="T51" s="9">
        <v>5</v>
      </c>
      <c r="U51" s="38">
        <f t="shared" si="3"/>
        <v>345</v>
      </c>
      <c r="V51" s="36"/>
      <c r="W51" s="36"/>
      <c r="X51" s="36"/>
      <c r="Y51" s="10"/>
      <c r="Z51" s="53">
        <f t="shared" si="4"/>
        <v>10</v>
      </c>
      <c r="AA51" s="38">
        <f t="shared" si="5"/>
        <v>690</v>
      </c>
      <c r="AB51" s="36"/>
      <c r="AC51" s="36"/>
      <c r="AD51" s="145"/>
      <c r="AE51" s="190"/>
      <c r="AF51" s="189">
        <f t="shared" si="6"/>
        <v>2070</v>
      </c>
    </row>
    <row r="52" spans="1:32" x14ac:dyDescent="0.25">
      <c r="A52" s="154"/>
      <c r="B52" s="36">
        <f t="shared" si="8"/>
        <v>41</v>
      </c>
      <c r="C52" s="36" t="s">
        <v>27</v>
      </c>
      <c r="D52" s="36">
        <v>60</v>
      </c>
      <c r="E52" s="10" t="s">
        <v>458</v>
      </c>
      <c r="F52" s="10">
        <v>17</v>
      </c>
      <c r="G52" s="153">
        <f t="shared" si="7"/>
        <v>1020</v>
      </c>
      <c r="H52" s="164">
        <v>10</v>
      </c>
      <c r="I52" s="38">
        <f t="shared" si="1"/>
        <v>170</v>
      </c>
      <c r="J52" s="39"/>
      <c r="K52" s="38"/>
      <c r="L52" s="36"/>
      <c r="M52" s="66"/>
      <c r="N52" s="167">
        <v>15</v>
      </c>
      <c r="O52" s="38">
        <f t="shared" si="2"/>
        <v>255</v>
      </c>
      <c r="P52" s="36"/>
      <c r="Q52" s="36"/>
      <c r="R52" s="36"/>
      <c r="S52" s="294"/>
      <c r="T52" s="9">
        <v>15</v>
      </c>
      <c r="U52" s="38">
        <f t="shared" si="3"/>
        <v>255</v>
      </c>
      <c r="V52" s="36"/>
      <c r="W52" s="36"/>
      <c r="X52" s="36"/>
      <c r="Y52" s="10"/>
      <c r="Z52" s="53">
        <f t="shared" si="4"/>
        <v>20</v>
      </c>
      <c r="AA52" s="38">
        <f t="shared" si="5"/>
        <v>340</v>
      </c>
      <c r="AB52" s="36"/>
      <c r="AC52" s="36"/>
      <c r="AD52" s="145"/>
      <c r="AE52" s="190"/>
      <c r="AF52" s="189">
        <f t="shared" si="6"/>
        <v>1020</v>
      </c>
    </row>
    <row r="53" spans="1:32" x14ac:dyDescent="0.25">
      <c r="A53" s="154"/>
      <c r="B53" s="36">
        <f t="shared" si="8"/>
        <v>42</v>
      </c>
      <c r="C53" s="36" t="s">
        <v>496</v>
      </c>
      <c r="D53" s="36">
        <v>20</v>
      </c>
      <c r="E53" s="10" t="s">
        <v>457</v>
      </c>
      <c r="F53" s="10">
        <v>127</v>
      </c>
      <c r="G53" s="153">
        <f t="shared" si="7"/>
        <v>2540</v>
      </c>
      <c r="H53" s="164">
        <v>5</v>
      </c>
      <c r="I53" s="38">
        <f t="shared" si="1"/>
        <v>635</v>
      </c>
      <c r="J53" s="39"/>
      <c r="K53" s="38"/>
      <c r="L53" s="36"/>
      <c r="M53" s="66"/>
      <c r="N53" s="167">
        <v>5</v>
      </c>
      <c r="O53" s="38">
        <f t="shared" si="2"/>
        <v>635</v>
      </c>
      <c r="P53" s="36"/>
      <c r="Q53" s="36"/>
      <c r="R53" s="36"/>
      <c r="S53" s="294"/>
      <c r="T53" s="9">
        <v>5</v>
      </c>
      <c r="U53" s="38">
        <f t="shared" si="3"/>
        <v>635</v>
      </c>
      <c r="V53" s="36"/>
      <c r="W53" s="36"/>
      <c r="X53" s="36"/>
      <c r="Y53" s="10"/>
      <c r="Z53" s="53">
        <f t="shared" si="4"/>
        <v>5</v>
      </c>
      <c r="AA53" s="38">
        <f t="shared" si="5"/>
        <v>635</v>
      </c>
      <c r="AB53" s="36"/>
      <c r="AC53" s="36"/>
      <c r="AD53" s="145"/>
      <c r="AE53" s="190"/>
      <c r="AF53" s="189">
        <f t="shared" si="6"/>
        <v>2540</v>
      </c>
    </row>
    <row r="54" spans="1:32" x14ac:dyDescent="0.25">
      <c r="A54" s="154"/>
      <c r="B54" s="36">
        <f t="shared" si="8"/>
        <v>43</v>
      </c>
      <c r="C54" s="36" t="s">
        <v>391</v>
      </c>
      <c r="D54" s="36">
        <v>20</v>
      </c>
      <c r="E54" s="10" t="s">
        <v>497</v>
      </c>
      <c r="F54" s="10">
        <v>101</v>
      </c>
      <c r="G54" s="153">
        <f t="shared" si="7"/>
        <v>2020</v>
      </c>
      <c r="H54" s="164">
        <v>5</v>
      </c>
      <c r="I54" s="38">
        <f t="shared" si="1"/>
        <v>505</v>
      </c>
      <c r="J54" s="39"/>
      <c r="K54" s="38"/>
      <c r="L54" s="36"/>
      <c r="M54" s="66"/>
      <c r="N54" s="167">
        <v>5</v>
      </c>
      <c r="O54" s="38">
        <f t="shared" si="2"/>
        <v>505</v>
      </c>
      <c r="P54" s="36"/>
      <c r="Q54" s="36"/>
      <c r="R54" s="36"/>
      <c r="S54" s="294"/>
      <c r="T54" s="9">
        <v>5</v>
      </c>
      <c r="U54" s="38">
        <f t="shared" si="3"/>
        <v>505</v>
      </c>
      <c r="V54" s="36"/>
      <c r="W54" s="36"/>
      <c r="X54" s="36"/>
      <c r="Y54" s="10"/>
      <c r="Z54" s="53">
        <f t="shared" si="4"/>
        <v>5</v>
      </c>
      <c r="AA54" s="38">
        <f t="shared" si="5"/>
        <v>505</v>
      </c>
      <c r="AB54" s="36"/>
      <c r="AC54" s="36"/>
      <c r="AD54" s="145"/>
      <c r="AE54" s="190"/>
      <c r="AF54" s="189">
        <f t="shared" si="6"/>
        <v>2020</v>
      </c>
    </row>
    <row r="55" spans="1:32" x14ac:dyDescent="0.25">
      <c r="A55" s="154"/>
      <c r="B55" s="36">
        <f t="shared" si="8"/>
        <v>44</v>
      </c>
      <c r="C55" s="36" t="s">
        <v>28</v>
      </c>
      <c r="D55" s="36">
        <v>3</v>
      </c>
      <c r="E55" s="10" t="s">
        <v>461</v>
      </c>
      <c r="F55" s="10">
        <v>350</v>
      </c>
      <c r="G55" s="153">
        <f t="shared" si="7"/>
        <v>1050</v>
      </c>
      <c r="H55" s="164">
        <v>1</v>
      </c>
      <c r="I55" s="38">
        <f t="shared" si="1"/>
        <v>350</v>
      </c>
      <c r="J55" s="39"/>
      <c r="K55" s="38"/>
      <c r="L55" s="36"/>
      <c r="M55" s="66"/>
      <c r="N55" s="167">
        <v>2</v>
      </c>
      <c r="O55" s="38">
        <f t="shared" si="2"/>
        <v>700</v>
      </c>
      <c r="P55" s="36"/>
      <c r="Q55" s="36"/>
      <c r="R55" s="36"/>
      <c r="S55" s="294"/>
      <c r="T55" s="9">
        <v>0</v>
      </c>
      <c r="U55" s="38">
        <f t="shared" si="3"/>
        <v>0</v>
      </c>
      <c r="V55" s="36"/>
      <c r="W55" s="36"/>
      <c r="X55" s="36"/>
      <c r="Y55" s="10"/>
      <c r="Z55" s="53">
        <f t="shared" si="4"/>
        <v>0</v>
      </c>
      <c r="AA55" s="38">
        <f t="shared" si="5"/>
        <v>0</v>
      </c>
      <c r="AB55" s="36"/>
      <c r="AC55" s="36"/>
      <c r="AD55" s="145"/>
      <c r="AE55" s="190"/>
      <c r="AF55" s="189">
        <f t="shared" si="6"/>
        <v>1050</v>
      </c>
    </row>
    <row r="56" spans="1:32" x14ac:dyDescent="0.25">
      <c r="A56" s="55"/>
      <c r="B56" s="36">
        <f t="shared" si="8"/>
        <v>45</v>
      </c>
      <c r="C56" s="56" t="s">
        <v>498</v>
      </c>
      <c r="D56" s="56">
        <v>1</v>
      </c>
      <c r="E56" s="13" t="s">
        <v>421</v>
      </c>
      <c r="F56" s="282">
        <f>2650-595</f>
        <v>2055</v>
      </c>
      <c r="G56" s="153">
        <f t="shared" si="7"/>
        <v>2055</v>
      </c>
      <c r="H56" s="164">
        <v>1</v>
      </c>
      <c r="I56" s="38">
        <f t="shared" si="1"/>
        <v>2055</v>
      </c>
      <c r="J56" s="39"/>
      <c r="K56" s="38"/>
      <c r="L56" s="36"/>
      <c r="M56" s="66"/>
      <c r="N56" s="167">
        <v>0</v>
      </c>
      <c r="O56" s="38">
        <f t="shared" si="2"/>
        <v>0</v>
      </c>
      <c r="P56" s="36"/>
      <c r="Q56" s="36"/>
      <c r="R56" s="36"/>
      <c r="S56" s="294"/>
      <c r="T56" s="9">
        <v>0</v>
      </c>
      <c r="U56" s="38">
        <f t="shared" si="3"/>
        <v>0</v>
      </c>
      <c r="V56" s="36"/>
      <c r="W56" s="36"/>
      <c r="X56" s="36"/>
      <c r="Y56" s="10"/>
      <c r="Z56" s="53">
        <f t="shared" si="4"/>
        <v>0</v>
      </c>
      <c r="AA56" s="38">
        <f t="shared" si="5"/>
        <v>0</v>
      </c>
      <c r="AB56" s="36"/>
      <c r="AC56" s="36"/>
      <c r="AD56" s="145"/>
      <c r="AE56" s="190"/>
      <c r="AF56" s="189">
        <f t="shared" si="6"/>
        <v>2055</v>
      </c>
    </row>
    <row r="57" spans="1:32" s="48" customFormat="1" ht="15" customHeight="1" x14ac:dyDescent="0.25">
      <c r="A57" s="630" t="s">
        <v>723</v>
      </c>
      <c r="B57" s="631"/>
      <c r="C57" s="632"/>
      <c r="D57" s="184">
        <v>12</v>
      </c>
      <c r="E57" s="140" t="s">
        <v>428</v>
      </c>
      <c r="F57" s="141">
        <v>1</v>
      </c>
      <c r="G57" s="141">
        <f>SUM(G9:G56)</f>
        <v>200000</v>
      </c>
      <c r="H57" s="165">
        <v>1</v>
      </c>
      <c r="I57" s="143">
        <f>SUM(I9:I56)</f>
        <v>64260</v>
      </c>
      <c r="J57" s="139"/>
      <c r="K57" s="143"/>
      <c r="L57" s="139"/>
      <c r="M57" s="143"/>
      <c r="N57" s="142">
        <v>1</v>
      </c>
      <c r="O57" s="143">
        <f>SUM(O9:O56)</f>
        <v>37534</v>
      </c>
      <c r="P57" s="139"/>
      <c r="Q57" s="143"/>
      <c r="R57" s="139"/>
      <c r="S57" s="143"/>
      <c r="T57" s="142">
        <v>1</v>
      </c>
      <c r="U57" s="143">
        <f>SUM(U9:U56)</f>
        <v>56560</v>
      </c>
      <c r="V57" s="139"/>
      <c r="W57" s="143"/>
      <c r="X57" s="139"/>
      <c r="Y57" s="143"/>
      <c r="Z57" s="165">
        <v>1</v>
      </c>
      <c r="AA57" s="143">
        <f>SUM(AA9:AA56)</f>
        <v>41646</v>
      </c>
      <c r="AB57" s="139"/>
      <c r="AC57" s="143"/>
      <c r="AD57" s="139"/>
      <c r="AE57" s="143"/>
      <c r="AF57" s="61">
        <f>SUM(AF9:AF56)</f>
        <v>200000</v>
      </c>
    </row>
    <row r="58" spans="1:32" x14ac:dyDescent="0.25">
      <c r="B58" s="257"/>
      <c r="C58" s="257"/>
      <c r="D58" s="257"/>
      <c r="E58" s="257"/>
      <c r="F58" s="257"/>
      <c r="G58" s="258"/>
      <c r="H58" s="562"/>
      <c r="I58" s="562"/>
      <c r="J58" s="562"/>
      <c r="K58" s="562"/>
      <c r="L58" s="562"/>
      <c r="M58" s="562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7"/>
      <c r="Z58" s="257"/>
      <c r="AF58" s="143">
        <f>+I57+M57+O57+Q57+S57+U57+W57+Y57+AA57+AC57+AE57</f>
        <v>200000</v>
      </c>
    </row>
    <row r="59" spans="1:32" x14ac:dyDescent="0.25">
      <c r="B59" s="257"/>
      <c r="C59" s="257"/>
      <c r="D59" s="257"/>
      <c r="E59" s="257"/>
      <c r="F59" s="563"/>
      <c r="G59" s="563"/>
      <c r="H59" s="258"/>
      <c r="I59" s="260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7"/>
      <c r="Z59" s="257"/>
      <c r="AC59" s="61"/>
      <c r="AF59" s="61">
        <f>+AC59+W59+Q59+K59</f>
        <v>0</v>
      </c>
    </row>
    <row r="60" spans="1:32" ht="16.5" x14ac:dyDescent="0.35">
      <c r="B60" s="257"/>
      <c r="C60" s="635"/>
      <c r="D60" s="635"/>
      <c r="E60" s="635"/>
      <c r="F60" s="257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584"/>
      <c r="V60" s="584"/>
      <c r="W60" s="584"/>
      <c r="X60" s="584"/>
      <c r="Y60" s="584"/>
      <c r="Z60" s="584"/>
      <c r="AB60" s="288"/>
    </row>
    <row r="61" spans="1:32" x14ac:dyDescent="0.25">
      <c r="B61" s="257"/>
      <c r="C61" s="636"/>
      <c r="D61" s="636"/>
      <c r="E61" s="636"/>
      <c r="F61" s="257"/>
      <c r="G61" s="258"/>
      <c r="H61" s="258"/>
      <c r="I61" s="260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563"/>
      <c r="V61" s="563"/>
      <c r="W61" s="563"/>
      <c r="X61" s="563"/>
      <c r="Y61" s="563"/>
      <c r="Z61" s="563"/>
    </row>
    <row r="62" spans="1:32" x14ac:dyDescent="0.25">
      <c r="B62" s="257"/>
      <c r="C62" s="257"/>
      <c r="D62" s="257"/>
      <c r="E62" s="257"/>
      <c r="F62" s="257"/>
      <c r="G62" s="258"/>
      <c r="H62" s="258"/>
      <c r="I62" s="260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7"/>
      <c r="Z62" s="257"/>
    </row>
    <row r="63" spans="1:32" x14ac:dyDescent="0.25">
      <c r="B63" s="257"/>
      <c r="C63" s="257"/>
      <c r="D63" s="257"/>
      <c r="E63" s="257"/>
      <c r="F63" s="257"/>
      <c r="G63" s="258"/>
      <c r="H63" s="270"/>
      <c r="I63" s="258"/>
      <c r="J63" s="257"/>
      <c r="K63" s="258"/>
      <c r="L63" s="257"/>
      <c r="M63" s="258"/>
      <c r="N63" s="258"/>
      <c r="O63" s="258"/>
      <c r="P63" s="257"/>
      <c r="Q63" s="257"/>
      <c r="R63" s="257"/>
      <c r="S63" s="257"/>
      <c r="T63" s="257"/>
      <c r="U63" s="258"/>
      <c r="V63" s="257"/>
      <c r="W63" s="257"/>
      <c r="X63" s="257"/>
      <c r="Y63" s="257"/>
      <c r="Z63" s="258"/>
    </row>
    <row r="64" spans="1:32" x14ac:dyDescent="0.25">
      <c r="B64" s="257"/>
      <c r="C64" s="257"/>
      <c r="D64" s="257"/>
      <c r="E64" s="257"/>
      <c r="F64" s="257"/>
      <c r="G64" s="258"/>
      <c r="H64" s="270"/>
      <c r="I64" s="258"/>
      <c r="J64" s="257"/>
      <c r="K64" s="258"/>
      <c r="L64" s="257"/>
      <c r="M64" s="258"/>
      <c r="N64" s="258"/>
      <c r="O64" s="258"/>
      <c r="P64" s="257"/>
      <c r="Q64" s="257"/>
      <c r="R64" s="257"/>
      <c r="S64" s="257"/>
      <c r="T64" s="257"/>
      <c r="U64" s="258"/>
      <c r="V64" s="257"/>
      <c r="W64" s="257"/>
      <c r="X64" s="257"/>
      <c r="Y64" s="257"/>
      <c r="Z64" s="258"/>
    </row>
  </sheetData>
  <mergeCells count="28">
    <mergeCell ref="C60:E60"/>
    <mergeCell ref="U60:Z60"/>
    <mergeCell ref="C61:E61"/>
    <mergeCell ref="U61:Z61"/>
    <mergeCell ref="A57:C57"/>
    <mergeCell ref="F59:G59"/>
    <mergeCell ref="H58:M58"/>
    <mergeCell ref="V6:W6"/>
    <mergeCell ref="X6:Y6"/>
    <mergeCell ref="Z6:AA6"/>
    <mergeCell ref="AB6:AC6"/>
    <mergeCell ref="AD6:AE6"/>
    <mergeCell ref="T6:U6"/>
    <mergeCell ref="A1:AF1"/>
    <mergeCell ref="A2:AF2"/>
    <mergeCell ref="A3:AF3"/>
    <mergeCell ref="A5:C7"/>
    <mergeCell ref="D5:D7"/>
    <mergeCell ref="E5:E7"/>
    <mergeCell ref="F5:F7"/>
    <mergeCell ref="G5:G7"/>
    <mergeCell ref="H5:AE5"/>
    <mergeCell ref="H6:I6"/>
    <mergeCell ref="J6:K6"/>
    <mergeCell ref="L6:M6"/>
    <mergeCell ref="N6:O6"/>
    <mergeCell ref="P6:Q6"/>
    <mergeCell ref="R6:S6"/>
  </mergeCells>
  <pageMargins left="0.28000000000000003" right="0.23" top="0.16" bottom="0.14000000000000001" header="0.11" footer="0.11"/>
  <pageSetup paperSize="5" scale="65" orientation="landscape" horizontalDpi="0" verticalDpi="0" r:id="rId1"/>
  <headerFooter>
    <oddHeader>&amp;L&amp;"-,Bold Italic"&amp;9PPMP 2017- ANNEX 3
Office of the Municipal Engineer</oddHeader>
    <oddFooter>&amp;CPage &amp;P
(PPMP - OME - ANNEX 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app (2)</vt:lpstr>
      <vt:lpstr>app (3)</vt:lpstr>
      <vt:lpstr>ppmp2</vt:lpstr>
      <vt:lpstr>ppmp</vt:lpstr>
      <vt:lpstr>ENVI</vt:lpstr>
      <vt:lpstr>SOCIAL</vt:lpstr>
      <vt:lpstr>ECON</vt:lpstr>
      <vt:lpstr>ANNEX-2</vt:lpstr>
      <vt:lpstr>ANNEX-3</vt:lpstr>
      <vt:lpstr>ANNEX 4</vt:lpstr>
      <vt:lpstr>ANNEX5</vt:lpstr>
      <vt:lpstr>ANNEX 6</vt:lpstr>
      <vt:lpstr>ANNEX 8</vt:lpstr>
      <vt:lpstr>ANNEX 7 (2)</vt:lpstr>
      <vt:lpstr>ANNEX 9</vt:lpstr>
      <vt:lpstr>ANNEX 10</vt:lpstr>
      <vt:lpstr>ANNEX 10 (2)</vt:lpstr>
      <vt:lpstr>app</vt:lpstr>
      <vt:lpstr>Annex 1</vt:lpstr>
      <vt:lpstr>ps</vt:lpstr>
      <vt:lpstr>MAyor's Grants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2017-09-28T22:08:31Z</dcterms:modified>
</cp:coreProperties>
</file>